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20730" windowHeight="9285" activeTab="3"/>
  </bookViews>
  <sheets>
    <sheet name="様式2-1_質問書" sheetId="7" r:id="rId1"/>
    <sheet name="様式6-1_チェックリスト" sheetId="1" r:id="rId2"/>
    <sheet name="様式7-8" sheetId="8" r:id="rId3"/>
    <sheet name="様式7-9" sheetId="9" r:id="rId4"/>
    <sheet name="様式11-3" sheetId="3" r:id="rId5"/>
    <sheet name="様式11-4" sheetId="4" r:id="rId6"/>
    <sheet name="様式11-5" sheetId="5" r:id="rId7"/>
    <sheet name="様式11-6" sheetId="6" r:id="rId8"/>
  </sheets>
  <definedNames>
    <definedName name="_1_0T_学校">#REF!</definedName>
    <definedName name="_Toc295820236" localSheetId="1">'様式6-1_チェックリスト'!#REF!</definedName>
    <definedName name="_Toc295820238" localSheetId="1">'様式6-1_チェックリスト'!#REF!</definedName>
    <definedName name="_Toc295820239" localSheetId="1">'様式6-1_チェックリスト'!#REF!</definedName>
    <definedName name="_Toc295820287" localSheetId="1">'様式6-1_チェックリスト'!#REF!</definedName>
    <definedName name="_Toc318134911" localSheetId="1">'様式6-1_チェックリスト'!#REF!</definedName>
    <definedName name="_Toc318134912" localSheetId="1">'様式6-1_チェックリスト'!#REF!</definedName>
    <definedName name="_Toc334107447" localSheetId="1">'様式6-1_チェックリスト'!#REF!</definedName>
    <definedName name="_Toc341098233" localSheetId="1">'様式6-1_チェックリスト'!#REF!</definedName>
    <definedName name="_Toc341098234" localSheetId="1">'様式6-1_チェックリスト'!#REF!</definedName>
    <definedName name="_Toc341098235" localSheetId="1">'様式6-1_チェックリスト'!#REF!</definedName>
    <definedName name="_Toc341098237" localSheetId="1">'様式6-1_チェックリスト'!#REF!</definedName>
    <definedName name="_Toc341098238" localSheetId="1">'様式6-1_チェックリスト'!#REF!</definedName>
    <definedName name="_Toc341098240" localSheetId="1">'様式6-1_チェックリスト'!#REF!</definedName>
    <definedName name="_Toc341098241" localSheetId="1">'様式6-1_チェックリスト'!#REF!</definedName>
    <definedName name="_Toc341098242" localSheetId="1">'様式6-1_チェックリスト'!#REF!</definedName>
    <definedName name="_Toc341098243" localSheetId="1">'様式6-1_チェックリスト'!#REF!</definedName>
    <definedName name="_Toc341098263" localSheetId="1">'様式6-1_チェックリスト'!#REF!</definedName>
    <definedName name="_Toc341098334" localSheetId="1">'様式6-1_チェックリスト'!#REF!</definedName>
    <definedName name="_Toc341098335" localSheetId="1">'様式6-1_チェックリスト'!#REF!</definedName>
    <definedName name="_Toc341098336" localSheetId="1">'様式6-1_チェックリスト'!#REF!</definedName>
    <definedName name="_Toc341098337" localSheetId="1">'様式6-1_チェックリスト'!#REF!</definedName>
    <definedName name="_Toc341098353" localSheetId="1">'様式6-1_チェックリスト'!#REF!</definedName>
    <definedName name="_Toc342315836" localSheetId="1">'様式6-1_チェックリスト'!#REF!</definedName>
    <definedName name="_Toc40622134" localSheetId="1">'様式6-1_チェックリスト'!#REF!</definedName>
    <definedName name="_Toc479971084" localSheetId="1">'様式6-1_チェックリスト'!$A$11</definedName>
    <definedName name="_Toc479971085" localSheetId="1">'様式6-1_チェックリスト'!$A$16</definedName>
    <definedName name="_Toc78897341" localSheetId="1">'様式6-1_チェックリスト'!#REF!</definedName>
    <definedName name="_Toc78897344" localSheetId="1">'様式6-1_チェックリスト'!#REF!</definedName>
    <definedName name="_Toc78897345" localSheetId="1">'様式6-1_チェックリスト'!#REF!</definedName>
    <definedName name="_Toc78897352" localSheetId="1">'様式6-1_チェックリスト'!#REF!</definedName>
    <definedName name="_Toc78897354" localSheetId="1">'様式6-1_チェックリスト'!#REF!</definedName>
    <definedName name="_Toc78897401" localSheetId="1">'様式6-1_チェックリスト'!#REF!</definedName>
    <definedName name="EHPIN" localSheetId="4">#REF!</definedName>
    <definedName name="EHPIN" localSheetId="5">#REF!</definedName>
    <definedName name="EHPIN" localSheetId="3">#REF!</definedName>
    <definedName name="EHPIN">#REF!</definedName>
    <definedName name="EHPOUT" localSheetId="5">#REF!</definedName>
    <definedName name="EHPOUT">#REF!</definedName>
    <definedName name="FAX" localSheetId="5">#REF!</definedName>
    <definedName name="FAX">#REF!</definedName>
    <definedName name="GHPIN">#REF!</definedName>
    <definedName name="GHPOUT">#REF!</definedName>
    <definedName name="INVIN">#REF!</definedName>
    <definedName name="INVOUT">#REF!</definedName>
    <definedName name="OLE_LINK14" localSheetId="1">'様式6-1_チェックリスト'!#REF!</definedName>
    <definedName name="OLE_LINK2" localSheetId="1">'様式6-1_チェックリスト'!#REF!</definedName>
    <definedName name="_xlnm.Print_Area" localSheetId="4">'様式11-3'!$A$1:$T$129</definedName>
    <definedName name="_xlnm.Print_Area" localSheetId="5">'様式11-4'!$A$1:$M$126</definedName>
    <definedName name="_xlnm.Print_Area" localSheetId="6">'様式11-5'!$A$1:$AC$72</definedName>
    <definedName name="_xlnm.Print_Area" localSheetId="7">'様式11-6'!$A$1:$AV$225</definedName>
    <definedName name="_xlnm.Print_Area" localSheetId="0">'様式2-1_質問書'!$A$1:$O$33</definedName>
    <definedName name="_xlnm.Print_Area" localSheetId="1">'様式6-1_チェックリスト'!$A$1:$H$251</definedName>
    <definedName name="_xlnm.Print_Titles" localSheetId="4">'様式11-3'!$1:$3</definedName>
    <definedName name="_xlnm.Print_Titles" localSheetId="5">'様式11-4'!$11:$12</definedName>
    <definedName name="_xlnm.Print_Titles" localSheetId="7">'様式11-6'!$1:$2</definedName>
    <definedName name="_xlnm.Print_Titles" localSheetId="1">'様式6-1_チェックリスト'!$1:$9</definedName>
    <definedName name="school" localSheetId="4">'様式11-3'!$A$8:$B$129</definedName>
    <definedName name="school" localSheetId="3">#REF!</definedName>
    <definedName name="TEL" localSheetId="4">#REF!</definedName>
    <definedName name="TEL" localSheetId="3">#REF!</definedName>
    <definedName name="TEL">#REF!</definedName>
    <definedName name="システム" localSheetId="4">#REF!</definedName>
    <definedName name="システム" localSheetId="3">#REF!</definedName>
    <definedName name="システム">#REF!</definedName>
    <definedName name="回答部署" localSheetId="4">#REF!</definedName>
    <definedName name="回答部署" localSheetId="3">#REF!</definedName>
    <definedName name="回答部署">#REF!</definedName>
    <definedName name="関連項目" localSheetId="3">#REF!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workbook>
</file>

<file path=xl/calcChain.xml><?xml version="1.0" encoding="utf-8"?>
<calcChain xmlns="http://schemas.openxmlformats.org/spreadsheetml/2006/main">
  <c r="R170" i="6" l="1"/>
  <c r="R151" i="6"/>
  <c r="R132" i="6"/>
  <c r="R113" i="6"/>
  <c r="W188" i="6"/>
  <c r="W181" i="6"/>
  <c r="W162" i="6"/>
  <c r="W143" i="6"/>
  <c r="W124" i="6"/>
  <c r="W105" i="6"/>
  <c r="W98" i="6"/>
  <c r="W91" i="6"/>
  <c r="R80" i="6"/>
  <c r="X57" i="6"/>
  <c r="W30" i="6"/>
  <c r="AH143" i="6" l="1"/>
  <c r="AH146" i="6" s="1"/>
  <c r="Q68" i="5"/>
  <c r="Q59" i="5"/>
  <c r="P59"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23" i="5"/>
  <c r="S189" i="6"/>
  <c r="S182" i="6"/>
  <c r="X178" i="6"/>
  <c r="AH178" i="6"/>
  <c r="AH172" i="6"/>
  <c r="X172" i="6"/>
  <c r="AH170" i="6"/>
  <c r="X170" i="6"/>
  <c r="X171" i="6"/>
  <c r="AR169" i="6"/>
  <c r="AR166" i="6"/>
  <c r="S163" i="6"/>
  <c r="AH159" i="6"/>
  <c r="X159" i="6"/>
  <c r="AH155" i="6"/>
  <c r="X155" i="6"/>
  <c r="X154" i="6"/>
  <c r="AH154" i="6"/>
  <c r="AH153" i="6"/>
  <c r="X153" i="6"/>
  <c r="X152" i="6"/>
  <c r="AH151" i="6"/>
  <c r="AH152" i="6" s="1"/>
  <c r="X151" i="6"/>
  <c r="AR150" i="6"/>
  <c r="AR147" i="6"/>
  <c r="S144" i="6"/>
  <c r="AH140" i="6"/>
  <c r="X140" i="6"/>
  <c r="X135" i="6"/>
  <c r="AH135" i="6"/>
  <c r="X134" i="6"/>
  <c r="X133" i="6"/>
  <c r="X132" i="6"/>
  <c r="AH132" i="6"/>
  <c r="AR131" i="6"/>
  <c r="AR128" i="6"/>
  <c r="S125" i="6"/>
  <c r="X121" i="6"/>
  <c r="AH121" i="6"/>
  <c r="X115" i="6"/>
  <c r="X113" i="6"/>
  <c r="X114" i="6"/>
  <c r="AR112" i="6"/>
  <c r="AR109" i="6"/>
  <c r="S106" i="6"/>
  <c r="S99" i="6"/>
  <c r="S92" i="6"/>
  <c r="AH88" i="6"/>
  <c r="X88" i="6"/>
  <c r="X85" i="6"/>
  <c r="AH85" i="6"/>
  <c r="AH84" i="6"/>
  <c r="X84" i="6"/>
  <c r="X83" i="6"/>
  <c r="AH83" i="6"/>
  <c r="X82" i="6"/>
  <c r="X86" i="6"/>
  <c r="AH86" i="6"/>
  <c r="X80" i="6"/>
  <c r="X81" i="6"/>
  <c r="AR79" i="6"/>
  <c r="AH80" i="6"/>
  <c r="W77" i="6"/>
  <c r="W110" i="6"/>
  <c r="W129" i="6"/>
  <c r="W148" i="6"/>
  <c r="W167" i="6"/>
  <c r="AR76" i="6"/>
  <c r="S73" i="6"/>
  <c r="X65" i="6"/>
  <c r="AH65" i="6"/>
  <c r="AH60" i="6"/>
  <c r="X60" i="6"/>
  <c r="X59" i="6"/>
  <c r="X58" i="6"/>
  <c r="AR56" i="6" s="1"/>
  <c r="R57" i="6"/>
  <c r="W54" i="6"/>
  <c r="AR53" i="6"/>
  <c r="W50" i="6"/>
  <c r="W73" i="6"/>
  <c r="W92" i="6"/>
  <c r="W99" i="6"/>
  <c r="W106" i="6"/>
  <c r="W125" i="6"/>
  <c r="W144" i="6"/>
  <c r="W163" i="6"/>
  <c r="W182" i="6"/>
  <c r="W189" i="6"/>
  <c r="U50" i="6"/>
  <c r="U73" i="6"/>
  <c r="U92" i="6"/>
  <c r="U99" i="6"/>
  <c r="S50" i="6"/>
  <c r="X46" i="6"/>
  <c r="AH40" i="6"/>
  <c r="X40" i="6"/>
  <c r="AH38" i="6"/>
  <c r="X38" i="6"/>
  <c r="AB209" i="6"/>
  <c r="AB210" i="6" s="1"/>
  <c r="AR34" i="6"/>
  <c r="S31" i="6"/>
  <c r="AH26" i="6"/>
  <c r="R23" i="6"/>
  <c r="AB21" i="6"/>
  <c r="Z21" i="6"/>
  <c r="X21" i="6"/>
  <c r="V21" i="6"/>
  <c r="AH21" i="6"/>
  <c r="J21" i="6"/>
  <c r="P20" i="6"/>
  <c r="N20" i="6"/>
  <c r="L20" i="6"/>
  <c r="AH20" i="6"/>
  <c r="AJ20" i="6"/>
  <c r="R19" i="6"/>
  <c r="T17" i="6"/>
  <c r="AF15" i="6"/>
  <c r="AD15" i="6"/>
  <c r="AD23" i="6"/>
  <c r="T15" i="6"/>
  <c r="R15" i="6"/>
  <c r="R17" i="6"/>
  <c r="AB92" i="6"/>
  <c r="L14" i="6"/>
  <c r="AH14" i="6"/>
  <c r="V13" i="6"/>
  <c r="J13" i="6"/>
  <c r="L12" i="6"/>
  <c r="L24" i="6"/>
  <c r="S54" i="6"/>
  <c r="AB10" i="6"/>
  <c r="AB15" i="6"/>
  <c r="Z10" i="6"/>
  <c r="X10" i="6"/>
  <c r="V10" i="6"/>
  <c r="J10" i="6"/>
  <c r="J15" i="6"/>
  <c r="P9" i="6"/>
  <c r="P14" i="6"/>
  <c r="L9" i="6"/>
  <c r="AB68" i="5"/>
  <c r="AA68" i="5"/>
  <c r="W68" i="5"/>
  <c r="U68" i="5"/>
  <c r="T68" i="5"/>
  <c r="W67" i="5"/>
  <c r="Q67" i="5"/>
  <c r="P67" i="5"/>
  <c r="K67" i="5"/>
  <c r="J67" i="5"/>
  <c r="G67" i="5"/>
  <c r="W66" i="5"/>
  <c r="Q66" i="5"/>
  <c r="P66" i="5"/>
  <c r="K66" i="5"/>
  <c r="J66" i="5"/>
  <c r="W65" i="5"/>
  <c r="Q65" i="5"/>
  <c r="P65" i="5"/>
  <c r="K65" i="5"/>
  <c r="J65" i="5"/>
  <c r="W64" i="5"/>
  <c r="Q64" i="5"/>
  <c r="P64" i="5"/>
  <c r="K64" i="5"/>
  <c r="J64" i="5"/>
  <c r="W63" i="5"/>
  <c r="Q63" i="5"/>
  <c r="P63" i="5"/>
  <c r="K63" i="5"/>
  <c r="J63" i="5"/>
  <c r="W62" i="5"/>
  <c r="Q62" i="5"/>
  <c r="P62" i="5"/>
  <c r="K62" i="5"/>
  <c r="J62" i="5"/>
  <c r="W61" i="5"/>
  <c r="Q61" i="5"/>
  <c r="P61" i="5"/>
  <c r="K61" i="5"/>
  <c r="J61" i="5"/>
  <c r="W59" i="5"/>
  <c r="K59" i="5"/>
  <c r="J59" i="5"/>
  <c r="G59" i="5"/>
  <c r="W58" i="5"/>
  <c r="P58" i="5"/>
  <c r="K58" i="5"/>
  <c r="J58" i="5"/>
  <c r="W57" i="5"/>
  <c r="P57" i="5"/>
  <c r="K57" i="5"/>
  <c r="J57" i="5"/>
  <c r="W56" i="5"/>
  <c r="P56" i="5"/>
  <c r="K56" i="5"/>
  <c r="J56" i="5"/>
  <c r="W55" i="5"/>
  <c r="P55" i="5"/>
  <c r="K55" i="5"/>
  <c r="J55" i="5"/>
  <c r="W54" i="5"/>
  <c r="P54" i="5"/>
  <c r="K54" i="5"/>
  <c r="J54" i="5"/>
  <c r="W53" i="5"/>
  <c r="P53" i="5"/>
  <c r="K53" i="5"/>
  <c r="J53" i="5"/>
  <c r="W52" i="5"/>
  <c r="P52" i="5"/>
  <c r="K52" i="5"/>
  <c r="J52" i="5"/>
  <c r="W51" i="5"/>
  <c r="P51" i="5"/>
  <c r="K51" i="5"/>
  <c r="J51" i="5"/>
  <c r="W50" i="5"/>
  <c r="P50" i="5"/>
  <c r="K50" i="5"/>
  <c r="J50" i="5"/>
  <c r="W49" i="5"/>
  <c r="P49" i="5"/>
  <c r="K49" i="5"/>
  <c r="J49" i="5"/>
  <c r="W48" i="5"/>
  <c r="P48" i="5"/>
  <c r="K48" i="5"/>
  <c r="J48" i="5"/>
  <c r="W47" i="5"/>
  <c r="P47" i="5"/>
  <c r="K47" i="5"/>
  <c r="J47" i="5"/>
  <c r="W46" i="5"/>
  <c r="P46" i="5"/>
  <c r="K46" i="5"/>
  <c r="J46" i="5"/>
  <c r="W45" i="5"/>
  <c r="P45" i="5"/>
  <c r="K45" i="5"/>
  <c r="J45" i="5"/>
  <c r="W44" i="5"/>
  <c r="P44" i="5"/>
  <c r="K44" i="5"/>
  <c r="J44" i="5"/>
  <c r="W43" i="5"/>
  <c r="P43" i="5"/>
  <c r="K43" i="5"/>
  <c r="J43" i="5"/>
  <c r="W42" i="5"/>
  <c r="P42" i="5"/>
  <c r="K42" i="5"/>
  <c r="J42" i="5"/>
  <c r="W41" i="5"/>
  <c r="P41" i="5"/>
  <c r="K41" i="5"/>
  <c r="J41" i="5"/>
  <c r="W40" i="5"/>
  <c r="P40" i="5"/>
  <c r="K40" i="5"/>
  <c r="J40" i="5"/>
  <c r="W39" i="5"/>
  <c r="P39" i="5"/>
  <c r="K39" i="5"/>
  <c r="J39" i="5"/>
  <c r="W38" i="5"/>
  <c r="P38" i="5"/>
  <c r="K38" i="5"/>
  <c r="J38" i="5"/>
  <c r="W37" i="5"/>
  <c r="P37" i="5"/>
  <c r="K37" i="5"/>
  <c r="J37" i="5"/>
  <c r="W36" i="5"/>
  <c r="P36" i="5"/>
  <c r="K36" i="5"/>
  <c r="J36" i="5"/>
  <c r="W35" i="5"/>
  <c r="P35" i="5"/>
  <c r="K35" i="5"/>
  <c r="J35" i="5"/>
  <c r="W34" i="5"/>
  <c r="P34" i="5"/>
  <c r="K34" i="5"/>
  <c r="J34" i="5"/>
  <c r="W33" i="5"/>
  <c r="P33" i="5"/>
  <c r="K33" i="5"/>
  <c r="J33" i="5"/>
  <c r="W32" i="5"/>
  <c r="P32" i="5"/>
  <c r="K32" i="5"/>
  <c r="J32" i="5"/>
  <c r="W31" i="5"/>
  <c r="P31" i="5"/>
  <c r="K31" i="5"/>
  <c r="J31" i="5"/>
  <c r="W30" i="5"/>
  <c r="P30" i="5"/>
  <c r="K30" i="5"/>
  <c r="J30" i="5"/>
  <c r="W29" i="5"/>
  <c r="P29" i="5"/>
  <c r="K29" i="5"/>
  <c r="J29" i="5"/>
  <c r="W28" i="5"/>
  <c r="P28" i="5"/>
  <c r="K28" i="5"/>
  <c r="J28" i="5"/>
  <c r="W27" i="5"/>
  <c r="P27" i="5"/>
  <c r="K27" i="5"/>
  <c r="J27" i="5"/>
  <c r="W26" i="5"/>
  <c r="P26" i="5"/>
  <c r="K26" i="5"/>
  <c r="J26" i="5"/>
  <c r="W25" i="5"/>
  <c r="P25" i="5"/>
  <c r="K25" i="5"/>
  <c r="J25" i="5"/>
  <c r="W24" i="5"/>
  <c r="P24" i="5"/>
  <c r="K24" i="5"/>
  <c r="J24" i="5"/>
  <c r="W23" i="5"/>
  <c r="P23" i="5"/>
  <c r="K23" i="5"/>
  <c r="J23" i="5"/>
  <c r="AB21" i="5"/>
  <c r="AA21" i="5"/>
  <c r="W21" i="5"/>
  <c r="U21" i="5"/>
  <c r="T21" i="5"/>
  <c r="Q21" i="5"/>
  <c r="K21" i="5"/>
  <c r="J21" i="5"/>
  <c r="G21" i="5"/>
  <c r="AB20" i="5"/>
  <c r="AA20" i="5"/>
  <c r="X20" i="5"/>
  <c r="W20" i="5"/>
  <c r="U20" i="5"/>
  <c r="T20" i="5"/>
  <c r="Q20" i="5"/>
  <c r="P20" i="5"/>
  <c r="K20" i="5"/>
  <c r="J20" i="5"/>
  <c r="AB19" i="5"/>
  <c r="AA19" i="5"/>
  <c r="X19" i="5"/>
  <c r="W19" i="5"/>
  <c r="U19" i="5"/>
  <c r="T19" i="5"/>
  <c r="Q19" i="5"/>
  <c r="P19" i="5"/>
  <c r="K19" i="5"/>
  <c r="J19" i="5"/>
  <c r="AB18" i="5"/>
  <c r="AA18" i="5"/>
  <c r="X18" i="5"/>
  <c r="W18" i="5"/>
  <c r="U18" i="5"/>
  <c r="T18" i="5"/>
  <c r="Q18" i="5"/>
  <c r="P18" i="5"/>
  <c r="K18" i="5"/>
  <c r="J18" i="5"/>
  <c r="AB17" i="5"/>
  <c r="AA17" i="5"/>
  <c r="X17" i="5"/>
  <c r="W17" i="5"/>
  <c r="U17" i="5"/>
  <c r="T17" i="5"/>
  <c r="Q17" i="5"/>
  <c r="P17" i="5"/>
  <c r="K17" i="5"/>
  <c r="J17" i="5"/>
  <c r="AB16" i="5"/>
  <c r="AA16" i="5"/>
  <c r="X16" i="5"/>
  <c r="W16" i="5"/>
  <c r="U16" i="5"/>
  <c r="T16" i="5"/>
  <c r="Q16" i="5"/>
  <c r="P16" i="5"/>
  <c r="K16" i="5"/>
  <c r="J16" i="5"/>
  <c r="AB15" i="5"/>
  <c r="AA15" i="5"/>
  <c r="X15" i="5"/>
  <c r="W15" i="5"/>
  <c r="U15" i="5"/>
  <c r="T15" i="5"/>
  <c r="Q15" i="5"/>
  <c r="P15" i="5"/>
  <c r="K15" i="5"/>
  <c r="J15" i="5"/>
  <c r="AB14" i="5"/>
  <c r="AA14" i="5"/>
  <c r="X14" i="5"/>
  <c r="W14" i="5"/>
  <c r="U14" i="5"/>
  <c r="T14" i="5"/>
  <c r="Q14" i="5"/>
  <c r="P14" i="5"/>
  <c r="K14" i="5"/>
  <c r="J14" i="5"/>
  <c r="AB13" i="5"/>
  <c r="AA13" i="5"/>
  <c r="X13" i="5"/>
  <c r="W13" i="5"/>
  <c r="U13" i="5"/>
  <c r="T13" i="5"/>
  <c r="Q13" i="5"/>
  <c r="P13" i="5"/>
  <c r="K13" i="5"/>
  <c r="J13" i="5"/>
  <c r="AB12" i="5"/>
  <c r="AA12" i="5"/>
  <c r="X12" i="5"/>
  <c r="W12" i="5"/>
  <c r="U12" i="5"/>
  <c r="T12" i="5"/>
  <c r="Q12" i="5"/>
  <c r="P12" i="5"/>
  <c r="P21" i="5"/>
  <c r="W72" i="6"/>
  <c r="AH72" i="6" s="1"/>
  <c r="AH75" i="6" s="1"/>
  <c r="K12" i="5"/>
  <c r="J12" i="5"/>
  <c r="AB11" i="5"/>
  <c r="AA11" i="5"/>
  <c r="X11" i="5"/>
  <c r="W11" i="5"/>
  <c r="U11" i="5"/>
  <c r="T11" i="5"/>
  <c r="Q11" i="5"/>
  <c r="P11" i="5"/>
  <c r="K11" i="5"/>
  <c r="J11" i="5"/>
  <c r="AB10" i="5"/>
  <c r="AA10" i="5"/>
  <c r="X10" i="5"/>
  <c r="W10" i="5"/>
  <c r="U10" i="5"/>
  <c r="T10" i="5"/>
  <c r="Q10" i="5"/>
  <c r="P10" i="5"/>
  <c r="K10" i="5"/>
  <c r="J10" i="5"/>
  <c r="AB9" i="5"/>
  <c r="AA9" i="5"/>
  <c r="X9" i="5"/>
  <c r="W9" i="5"/>
  <c r="U9" i="5"/>
  <c r="T9" i="5"/>
  <c r="Q9" i="5"/>
  <c r="P9" i="5"/>
  <c r="K9" i="5"/>
  <c r="J9" i="5"/>
  <c r="AB8" i="5"/>
  <c r="AA8" i="5"/>
  <c r="X8" i="5"/>
  <c r="W8" i="5"/>
  <c r="U8" i="5"/>
  <c r="T8" i="5"/>
  <c r="Q8" i="5"/>
  <c r="P8" i="5"/>
  <c r="K8" i="5"/>
  <c r="J8" i="5"/>
  <c r="L126" i="4"/>
  <c r="K126" i="4"/>
  <c r="J126" i="4"/>
  <c r="H126" i="4"/>
  <c r="G126" i="4"/>
  <c r="F126" i="4"/>
  <c r="M125" i="4"/>
  <c r="L125" i="4"/>
  <c r="K125" i="4"/>
  <c r="J125" i="4"/>
  <c r="H125" i="4"/>
  <c r="G125" i="4"/>
  <c r="F125" i="4"/>
  <c r="L124" i="4"/>
  <c r="H124" i="4"/>
  <c r="M123" i="4"/>
  <c r="L123" i="4"/>
  <c r="H123" i="4"/>
  <c r="A123" i="4"/>
  <c r="L122" i="4"/>
  <c r="H122" i="4"/>
  <c r="M121" i="4"/>
  <c r="L121" i="4"/>
  <c r="H121" i="4"/>
  <c r="A121" i="4"/>
  <c r="L120" i="4"/>
  <c r="H120" i="4"/>
  <c r="M119" i="4"/>
  <c r="L119" i="4"/>
  <c r="H119" i="4"/>
  <c r="A119" i="4"/>
  <c r="L118" i="4"/>
  <c r="H118" i="4"/>
  <c r="M117" i="4"/>
  <c r="L117" i="4"/>
  <c r="H117" i="4"/>
  <c r="A117" i="4"/>
  <c r="L116" i="4"/>
  <c r="H116" i="4"/>
  <c r="M115" i="4"/>
  <c r="L115" i="4"/>
  <c r="H115" i="4"/>
  <c r="A115" i="4"/>
  <c r="L114" i="4"/>
  <c r="H114" i="4"/>
  <c r="M113" i="4"/>
  <c r="L113" i="4"/>
  <c r="H113" i="4"/>
  <c r="A113" i="4"/>
  <c r="L112" i="4"/>
  <c r="H112" i="4"/>
  <c r="M111" i="4"/>
  <c r="L111" i="4"/>
  <c r="H111" i="4"/>
  <c r="A111" i="4"/>
  <c r="L110" i="4"/>
  <c r="H110" i="4"/>
  <c r="M109" i="4"/>
  <c r="L109" i="4"/>
  <c r="H109" i="4"/>
  <c r="A109" i="4"/>
  <c r="L108" i="4"/>
  <c r="H108" i="4"/>
  <c r="M107" i="4"/>
  <c r="L107" i="4"/>
  <c r="H107" i="4"/>
  <c r="A107" i="4"/>
  <c r="L106" i="4"/>
  <c r="H106" i="4"/>
  <c r="M105" i="4"/>
  <c r="L105" i="4"/>
  <c r="H105" i="4"/>
  <c r="A105" i="4"/>
  <c r="L104" i="4"/>
  <c r="H104" i="4"/>
  <c r="M103" i="4"/>
  <c r="L103" i="4"/>
  <c r="H103" i="4"/>
  <c r="A103" i="4"/>
  <c r="L102" i="4"/>
  <c r="H102" i="4"/>
  <c r="M101" i="4"/>
  <c r="L101" i="4"/>
  <c r="H101" i="4"/>
  <c r="A101" i="4"/>
  <c r="L100" i="4"/>
  <c r="H100" i="4"/>
  <c r="M99" i="4"/>
  <c r="L99" i="4"/>
  <c r="H99" i="4"/>
  <c r="A99" i="4"/>
  <c r="L98" i="4"/>
  <c r="H98" i="4"/>
  <c r="M97" i="4"/>
  <c r="L97" i="4"/>
  <c r="H97" i="4"/>
  <c r="A97" i="4"/>
  <c r="L96" i="4"/>
  <c r="H96" i="4"/>
  <c r="M95" i="4"/>
  <c r="L95" i="4"/>
  <c r="H95" i="4"/>
  <c r="A95" i="4"/>
  <c r="L94" i="4"/>
  <c r="H94" i="4"/>
  <c r="M93" i="4"/>
  <c r="L93" i="4"/>
  <c r="H93" i="4"/>
  <c r="A93" i="4"/>
  <c r="L92" i="4"/>
  <c r="H92" i="4"/>
  <c r="M91" i="4"/>
  <c r="L91" i="4"/>
  <c r="H91" i="4"/>
  <c r="A91" i="4"/>
  <c r="L90" i="4"/>
  <c r="H90" i="4"/>
  <c r="M89" i="4"/>
  <c r="L89" i="4"/>
  <c r="H89" i="4"/>
  <c r="A89" i="4"/>
  <c r="L88" i="4"/>
  <c r="H88" i="4"/>
  <c r="M87" i="4"/>
  <c r="L87" i="4"/>
  <c r="H87" i="4"/>
  <c r="A87" i="4"/>
  <c r="L86" i="4"/>
  <c r="H86" i="4"/>
  <c r="M85" i="4"/>
  <c r="L85" i="4"/>
  <c r="H85" i="4"/>
  <c r="A85" i="4"/>
  <c r="L84" i="4"/>
  <c r="H84" i="4"/>
  <c r="M83" i="4"/>
  <c r="L83" i="4"/>
  <c r="H83" i="4"/>
  <c r="A83" i="4"/>
  <c r="L82" i="4"/>
  <c r="H82" i="4"/>
  <c r="M81" i="4"/>
  <c r="L81" i="4"/>
  <c r="H81" i="4"/>
  <c r="A81" i="4"/>
  <c r="L80" i="4"/>
  <c r="H80" i="4"/>
  <c r="M79" i="4"/>
  <c r="L79" i="4"/>
  <c r="H79" i="4"/>
  <c r="A79" i="4"/>
  <c r="L78" i="4"/>
  <c r="H78" i="4"/>
  <c r="M77" i="4"/>
  <c r="L77" i="4"/>
  <c r="H77" i="4"/>
  <c r="A77" i="4"/>
  <c r="L76" i="4"/>
  <c r="H76" i="4"/>
  <c r="M75" i="4"/>
  <c r="L75" i="4"/>
  <c r="H75" i="4"/>
  <c r="A75" i="4"/>
  <c r="L74" i="4"/>
  <c r="H74" i="4"/>
  <c r="M73" i="4"/>
  <c r="L73" i="4"/>
  <c r="H73" i="4"/>
  <c r="A73" i="4"/>
  <c r="L72" i="4"/>
  <c r="H72" i="4"/>
  <c r="M71" i="4"/>
  <c r="L71" i="4"/>
  <c r="H71" i="4"/>
  <c r="A71" i="4"/>
  <c r="L70" i="4"/>
  <c r="H70" i="4"/>
  <c r="M69" i="4"/>
  <c r="L69" i="4"/>
  <c r="H69" i="4"/>
  <c r="A69" i="4"/>
  <c r="L68" i="4"/>
  <c r="H68" i="4"/>
  <c r="M67" i="4"/>
  <c r="L67" i="4"/>
  <c r="H67" i="4"/>
  <c r="A67" i="4"/>
  <c r="L66" i="4"/>
  <c r="H66" i="4"/>
  <c r="M65" i="4"/>
  <c r="L65" i="4"/>
  <c r="H65" i="4"/>
  <c r="A65" i="4"/>
  <c r="L64" i="4"/>
  <c r="H64" i="4"/>
  <c r="M63" i="4"/>
  <c r="L63" i="4"/>
  <c r="H63" i="4"/>
  <c r="A63" i="4"/>
  <c r="L62" i="4"/>
  <c r="H62" i="4"/>
  <c r="M61" i="4"/>
  <c r="L61" i="4"/>
  <c r="H61" i="4"/>
  <c r="A61" i="4"/>
  <c r="L60" i="4"/>
  <c r="H60" i="4"/>
  <c r="M59" i="4"/>
  <c r="L59" i="4"/>
  <c r="H59" i="4"/>
  <c r="A59" i="4"/>
  <c r="L58" i="4"/>
  <c r="H58" i="4"/>
  <c r="M57" i="4"/>
  <c r="L57" i="4"/>
  <c r="H57" i="4"/>
  <c r="A57" i="4"/>
  <c r="L56" i="4"/>
  <c r="H56" i="4"/>
  <c r="M55" i="4"/>
  <c r="L55" i="4"/>
  <c r="H55" i="4"/>
  <c r="A55" i="4"/>
  <c r="L54" i="4"/>
  <c r="H54" i="4"/>
  <c r="M53" i="4"/>
  <c r="L53" i="4"/>
  <c r="H53" i="4"/>
  <c r="A53" i="4"/>
  <c r="L52" i="4"/>
  <c r="H52" i="4"/>
  <c r="M51" i="4"/>
  <c r="L51" i="4"/>
  <c r="H51" i="4"/>
  <c r="A51" i="4"/>
  <c r="L50" i="4"/>
  <c r="H50" i="4"/>
  <c r="M49" i="4"/>
  <c r="L49" i="4"/>
  <c r="H49" i="4"/>
  <c r="A49" i="4"/>
  <c r="L48" i="4"/>
  <c r="H48" i="4"/>
  <c r="M47" i="4"/>
  <c r="L47" i="4"/>
  <c r="H47" i="4"/>
  <c r="A47" i="4"/>
  <c r="L46" i="4"/>
  <c r="H46" i="4"/>
  <c r="M45" i="4"/>
  <c r="L45" i="4"/>
  <c r="H45" i="4"/>
  <c r="A45" i="4"/>
  <c r="L44" i="4"/>
  <c r="H44" i="4"/>
  <c r="M43" i="4"/>
  <c r="L43" i="4"/>
  <c r="H43" i="4"/>
  <c r="A43" i="4"/>
  <c r="L42" i="4"/>
  <c r="H42" i="4"/>
  <c r="M41" i="4"/>
  <c r="L41" i="4"/>
  <c r="H41" i="4"/>
  <c r="A41" i="4"/>
  <c r="L40" i="4"/>
  <c r="H40" i="4"/>
  <c r="M39" i="4"/>
  <c r="L39" i="4"/>
  <c r="H39" i="4"/>
  <c r="A39" i="4"/>
  <c r="L38" i="4"/>
  <c r="H38" i="4"/>
  <c r="M37" i="4"/>
  <c r="L37" i="4"/>
  <c r="H37" i="4"/>
  <c r="A37" i="4"/>
  <c r="L36" i="4"/>
  <c r="H36" i="4"/>
  <c r="M35" i="4"/>
  <c r="L35" i="4"/>
  <c r="H35" i="4"/>
  <c r="A35" i="4"/>
  <c r="L34" i="4"/>
  <c r="H34" i="4"/>
  <c r="M33" i="4"/>
  <c r="L33" i="4"/>
  <c r="H33" i="4"/>
  <c r="A33" i="4"/>
  <c r="L32" i="4"/>
  <c r="H32" i="4"/>
  <c r="M31" i="4"/>
  <c r="L31" i="4"/>
  <c r="H31" i="4"/>
  <c r="A31" i="4"/>
  <c r="L30" i="4"/>
  <c r="H30" i="4"/>
  <c r="M29" i="4"/>
  <c r="L29" i="4"/>
  <c r="H29" i="4"/>
  <c r="A29" i="4"/>
  <c r="L28" i="4"/>
  <c r="H28" i="4"/>
  <c r="M27" i="4"/>
  <c r="L27" i="4"/>
  <c r="H27" i="4"/>
  <c r="A27" i="4"/>
  <c r="L26" i="4"/>
  <c r="H26" i="4"/>
  <c r="M25" i="4"/>
  <c r="L25" i="4"/>
  <c r="H25" i="4"/>
  <c r="A25" i="4"/>
  <c r="L24" i="4"/>
  <c r="H24" i="4"/>
  <c r="M23" i="4"/>
  <c r="L23" i="4"/>
  <c r="H23" i="4"/>
  <c r="A23" i="4"/>
  <c r="L22" i="4"/>
  <c r="H22" i="4"/>
  <c r="M21" i="4"/>
  <c r="L21" i="4"/>
  <c r="H21" i="4"/>
  <c r="A21" i="4"/>
  <c r="L20" i="4"/>
  <c r="H20" i="4"/>
  <c r="M19" i="4"/>
  <c r="L19" i="4"/>
  <c r="H19" i="4"/>
  <c r="A19" i="4"/>
  <c r="L18" i="4"/>
  <c r="H18" i="4"/>
  <c r="M17" i="4"/>
  <c r="L17" i="4"/>
  <c r="H17" i="4"/>
  <c r="A17" i="4"/>
  <c r="L16" i="4"/>
  <c r="H16" i="4"/>
  <c r="M15" i="4"/>
  <c r="L15" i="4"/>
  <c r="H15" i="4"/>
  <c r="A15" i="4"/>
  <c r="L14" i="4"/>
  <c r="H14" i="4"/>
  <c r="M13" i="4"/>
  <c r="L13" i="4"/>
  <c r="H13" i="4"/>
  <c r="A13" i="4"/>
  <c r="L12" i="4"/>
  <c r="H12" i="4"/>
  <c r="M11" i="4"/>
  <c r="L11" i="4"/>
  <c r="H11" i="4"/>
  <c r="A11" i="4"/>
  <c r="L10" i="4"/>
  <c r="H10" i="4"/>
  <c r="M9" i="4"/>
  <c r="L9" i="4"/>
  <c r="H9" i="4"/>
  <c r="A9" i="4"/>
  <c r="L8" i="4"/>
  <c r="H8" i="4"/>
  <c r="M7" i="4"/>
  <c r="L7" i="4"/>
  <c r="H7" i="4"/>
  <c r="T129" i="3"/>
  <c r="R129" i="3"/>
  <c r="P129" i="3"/>
  <c r="N129" i="3"/>
  <c r="I129" i="3"/>
  <c r="G129" i="3"/>
  <c r="T128" i="3"/>
  <c r="R128" i="3"/>
  <c r="P128" i="3"/>
  <c r="N128" i="3"/>
  <c r="K128" i="3"/>
  <c r="I128" i="3"/>
  <c r="G128" i="3"/>
  <c r="D128" i="3"/>
  <c r="A128" i="3"/>
  <c r="T127" i="3"/>
  <c r="R127" i="3"/>
  <c r="P127" i="3"/>
  <c r="N127" i="3"/>
  <c r="I127" i="3"/>
  <c r="G127" i="3"/>
  <c r="T126" i="3"/>
  <c r="R126" i="3"/>
  <c r="P126" i="3"/>
  <c r="N126" i="3"/>
  <c r="K126" i="3"/>
  <c r="I126" i="3"/>
  <c r="G126" i="3"/>
  <c r="D126" i="3"/>
  <c r="A126" i="3"/>
  <c r="T125" i="3"/>
  <c r="R125" i="3"/>
  <c r="P125" i="3"/>
  <c r="N125" i="3"/>
  <c r="I125" i="3"/>
  <c r="G125" i="3"/>
  <c r="T124" i="3"/>
  <c r="R124" i="3"/>
  <c r="P124" i="3"/>
  <c r="N124" i="3"/>
  <c r="K124" i="3"/>
  <c r="I124" i="3"/>
  <c r="G124" i="3"/>
  <c r="D124" i="3"/>
  <c r="A124" i="3"/>
  <c r="T123" i="3"/>
  <c r="R123" i="3"/>
  <c r="P123" i="3"/>
  <c r="N123" i="3"/>
  <c r="I123" i="3"/>
  <c r="G123" i="3"/>
  <c r="T122" i="3"/>
  <c r="R122" i="3"/>
  <c r="P122" i="3"/>
  <c r="N122" i="3"/>
  <c r="K122" i="3"/>
  <c r="I122" i="3"/>
  <c r="G122" i="3"/>
  <c r="D122" i="3"/>
  <c r="A122" i="3"/>
  <c r="T121" i="3"/>
  <c r="R121" i="3"/>
  <c r="P121" i="3"/>
  <c r="N121" i="3"/>
  <c r="I121" i="3"/>
  <c r="G121" i="3"/>
  <c r="T120" i="3"/>
  <c r="R120" i="3"/>
  <c r="P120" i="3"/>
  <c r="N120" i="3"/>
  <c r="K120" i="3"/>
  <c r="I120" i="3"/>
  <c r="G120" i="3"/>
  <c r="D120" i="3"/>
  <c r="A120" i="3"/>
  <c r="T119" i="3"/>
  <c r="R119" i="3"/>
  <c r="P119" i="3"/>
  <c r="N119" i="3"/>
  <c r="I119" i="3"/>
  <c r="G119" i="3"/>
  <c r="T118" i="3"/>
  <c r="R118" i="3"/>
  <c r="P118" i="3"/>
  <c r="N118" i="3"/>
  <c r="K118" i="3"/>
  <c r="I118" i="3"/>
  <c r="G118" i="3"/>
  <c r="D118" i="3"/>
  <c r="A118" i="3"/>
  <c r="T117" i="3"/>
  <c r="R117" i="3"/>
  <c r="P117" i="3"/>
  <c r="N117" i="3"/>
  <c r="I117" i="3"/>
  <c r="G117" i="3"/>
  <c r="T116" i="3"/>
  <c r="R116" i="3"/>
  <c r="P116" i="3"/>
  <c r="N116" i="3"/>
  <c r="K116" i="3"/>
  <c r="I116" i="3"/>
  <c r="G116" i="3"/>
  <c r="D116" i="3"/>
  <c r="A116" i="3"/>
  <c r="T115" i="3"/>
  <c r="R115" i="3"/>
  <c r="P115" i="3"/>
  <c r="N115" i="3"/>
  <c r="I115" i="3"/>
  <c r="G115" i="3"/>
  <c r="T114" i="3"/>
  <c r="R114" i="3"/>
  <c r="P114" i="3"/>
  <c r="N114" i="3"/>
  <c r="K114" i="3"/>
  <c r="I114" i="3"/>
  <c r="G114" i="3"/>
  <c r="D114" i="3"/>
  <c r="A114" i="3"/>
  <c r="T113" i="3"/>
  <c r="R113" i="3"/>
  <c r="P113" i="3"/>
  <c r="N113" i="3"/>
  <c r="I113" i="3"/>
  <c r="G113" i="3"/>
  <c r="T112" i="3"/>
  <c r="R112" i="3"/>
  <c r="P112" i="3"/>
  <c r="N112" i="3"/>
  <c r="K112" i="3"/>
  <c r="I112" i="3"/>
  <c r="G112" i="3"/>
  <c r="D112" i="3"/>
  <c r="A112" i="3"/>
  <c r="T111" i="3"/>
  <c r="R111" i="3"/>
  <c r="P111" i="3"/>
  <c r="N111" i="3"/>
  <c r="I111" i="3"/>
  <c r="G111" i="3"/>
  <c r="T110" i="3"/>
  <c r="R110" i="3"/>
  <c r="P110" i="3"/>
  <c r="N110" i="3"/>
  <c r="K110" i="3"/>
  <c r="I110" i="3"/>
  <c r="G110" i="3"/>
  <c r="D110" i="3"/>
  <c r="A110" i="3"/>
  <c r="T109" i="3"/>
  <c r="R109" i="3"/>
  <c r="P109" i="3"/>
  <c r="N109" i="3"/>
  <c r="I109" i="3"/>
  <c r="G109" i="3"/>
  <c r="T108" i="3"/>
  <c r="R108" i="3"/>
  <c r="P108" i="3"/>
  <c r="N108" i="3"/>
  <c r="K108" i="3"/>
  <c r="I108" i="3"/>
  <c r="G108" i="3"/>
  <c r="D108" i="3"/>
  <c r="A108" i="3"/>
  <c r="T107" i="3"/>
  <c r="R107" i="3"/>
  <c r="P107" i="3"/>
  <c r="N107" i="3"/>
  <c r="I107" i="3"/>
  <c r="G107" i="3"/>
  <c r="T106" i="3"/>
  <c r="R106" i="3"/>
  <c r="P106" i="3"/>
  <c r="N106" i="3"/>
  <c r="K106" i="3"/>
  <c r="I106" i="3"/>
  <c r="G106" i="3"/>
  <c r="D106" i="3"/>
  <c r="A106" i="3"/>
  <c r="T105" i="3"/>
  <c r="R105" i="3"/>
  <c r="P105" i="3"/>
  <c r="N105" i="3"/>
  <c r="I105" i="3"/>
  <c r="G105" i="3"/>
  <c r="T104" i="3"/>
  <c r="R104" i="3"/>
  <c r="P104" i="3"/>
  <c r="N104" i="3"/>
  <c r="K104" i="3"/>
  <c r="I104" i="3"/>
  <c r="G104" i="3"/>
  <c r="D104" i="3"/>
  <c r="A104" i="3"/>
  <c r="T103" i="3"/>
  <c r="R103" i="3"/>
  <c r="P103" i="3"/>
  <c r="N103" i="3"/>
  <c r="I103" i="3"/>
  <c r="G103" i="3"/>
  <c r="T102" i="3"/>
  <c r="R102" i="3"/>
  <c r="P102" i="3"/>
  <c r="N102" i="3"/>
  <c r="K102" i="3"/>
  <c r="I102" i="3"/>
  <c r="G102" i="3"/>
  <c r="D102" i="3"/>
  <c r="A102" i="3"/>
  <c r="T101" i="3"/>
  <c r="R101" i="3"/>
  <c r="P101" i="3"/>
  <c r="N101" i="3"/>
  <c r="I101" i="3"/>
  <c r="G101" i="3"/>
  <c r="T100" i="3"/>
  <c r="R100" i="3"/>
  <c r="P100" i="3"/>
  <c r="N100" i="3"/>
  <c r="K100" i="3"/>
  <c r="I100" i="3"/>
  <c r="G100" i="3"/>
  <c r="D100" i="3"/>
  <c r="A100" i="3"/>
  <c r="T99" i="3"/>
  <c r="R99" i="3"/>
  <c r="P99" i="3"/>
  <c r="N99" i="3"/>
  <c r="I99" i="3"/>
  <c r="G99" i="3"/>
  <c r="T98" i="3"/>
  <c r="R98" i="3"/>
  <c r="P98" i="3"/>
  <c r="N98" i="3"/>
  <c r="K98" i="3"/>
  <c r="I98" i="3"/>
  <c r="G98" i="3"/>
  <c r="D98" i="3"/>
  <c r="A98" i="3"/>
  <c r="T97" i="3"/>
  <c r="R97" i="3"/>
  <c r="P97" i="3"/>
  <c r="N97" i="3"/>
  <c r="I97" i="3"/>
  <c r="G97" i="3"/>
  <c r="T96" i="3"/>
  <c r="R96" i="3"/>
  <c r="P96" i="3"/>
  <c r="N96" i="3"/>
  <c r="K96" i="3"/>
  <c r="I96" i="3"/>
  <c r="G96" i="3"/>
  <c r="D96" i="3"/>
  <c r="A96" i="3"/>
  <c r="T95" i="3"/>
  <c r="R95" i="3"/>
  <c r="P95" i="3"/>
  <c r="N95" i="3"/>
  <c r="I95" i="3"/>
  <c r="G95" i="3"/>
  <c r="T94" i="3"/>
  <c r="R94" i="3"/>
  <c r="P94" i="3"/>
  <c r="N94" i="3"/>
  <c r="K94" i="3"/>
  <c r="I94" i="3"/>
  <c r="G94" i="3"/>
  <c r="D94" i="3"/>
  <c r="A94" i="3"/>
  <c r="T93" i="3"/>
  <c r="R93" i="3"/>
  <c r="P93" i="3"/>
  <c r="N93" i="3"/>
  <c r="I93" i="3"/>
  <c r="G93" i="3"/>
  <c r="T92" i="3"/>
  <c r="R92" i="3"/>
  <c r="P92" i="3"/>
  <c r="N92" i="3"/>
  <c r="K92" i="3"/>
  <c r="I92" i="3"/>
  <c r="G92" i="3"/>
  <c r="D92" i="3"/>
  <c r="A92" i="3"/>
  <c r="T91" i="3"/>
  <c r="R91" i="3"/>
  <c r="P91" i="3"/>
  <c r="N91" i="3"/>
  <c r="I91" i="3"/>
  <c r="G91" i="3"/>
  <c r="T90" i="3"/>
  <c r="R90" i="3"/>
  <c r="P90" i="3"/>
  <c r="N90" i="3"/>
  <c r="K90" i="3"/>
  <c r="I90" i="3"/>
  <c r="G90" i="3"/>
  <c r="D90" i="3"/>
  <c r="A90" i="3"/>
  <c r="T89" i="3"/>
  <c r="R89" i="3"/>
  <c r="P89" i="3"/>
  <c r="N89" i="3"/>
  <c r="I89" i="3"/>
  <c r="G89" i="3"/>
  <c r="T88" i="3"/>
  <c r="R88" i="3"/>
  <c r="P88" i="3"/>
  <c r="N88" i="3"/>
  <c r="K88" i="3"/>
  <c r="I88" i="3"/>
  <c r="G88" i="3"/>
  <c r="D88" i="3"/>
  <c r="A88" i="3"/>
  <c r="T87" i="3"/>
  <c r="R87" i="3"/>
  <c r="P87" i="3"/>
  <c r="N87" i="3"/>
  <c r="I87" i="3"/>
  <c r="G87" i="3"/>
  <c r="T86" i="3"/>
  <c r="R86" i="3"/>
  <c r="P86" i="3"/>
  <c r="N86" i="3"/>
  <c r="K86" i="3"/>
  <c r="I86" i="3"/>
  <c r="G86" i="3"/>
  <c r="D86" i="3"/>
  <c r="A86" i="3"/>
  <c r="T81" i="3"/>
  <c r="R81" i="3"/>
  <c r="P81" i="3"/>
  <c r="N81" i="3"/>
  <c r="I81" i="3"/>
  <c r="G81" i="3"/>
  <c r="T80" i="3"/>
  <c r="R80" i="3"/>
  <c r="P80" i="3"/>
  <c r="N80" i="3"/>
  <c r="K80" i="3"/>
  <c r="I80" i="3"/>
  <c r="G80" i="3"/>
  <c r="D80" i="3"/>
  <c r="A80" i="3"/>
  <c r="T79" i="3"/>
  <c r="R79" i="3"/>
  <c r="P79" i="3"/>
  <c r="N79" i="3"/>
  <c r="I79" i="3"/>
  <c r="G79" i="3"/>
  <c r="T78" i="3"/>
  <c r="R78" i="3"/>
  <c r="P78" i="3"/>
  <c r="N78" i="3"/>
  <c r="K78" i="3"/>
  <c r="I78" i="3"/>
  <c r="G78" i="3"/>
  <c r="D78" i="3"/>
  <c r="A78" i="3"/>
  <c r="T77" i="3"/>
  <c r="R77" i="3"/>
  <c r="P77" i="3"/>
  <c r="N77" i="3"/>
  <c r="I77" i="3"/>
  <c r="G77" i="3"/>
  <c r="T76" i="3"/>
  <c r="R76" i="3"/>
  <c r="P76" i="3"/>
  <c r="N76" i="3"/>
  <c r="K76" i="3"/>
  <c r="I76" i="3"/>
  <c r="G76" i="3"/>
  <c r="D76" i="3"/>
  <c r="A76" i="3"/>
  <c r="T75" i="3"/>
  <c r="R75" i="3"/>
  <c r="P75" i="3"/>
  <c r="N75" i="3"/>
  <c r="I75" i="3"/>
  <c r="G75" i="3"/>
  <c r="T74" i="3"/>
  <c r="R74" i="3"/>
  <c r="P74" i="3"/>
  <c r="N74" i="3"/>
  <c r="K74" i="3"/>
  <c r="I74" i="3"/>
  <c r="G74" i="3"/>
  <c r="D74" i="3"/>
  <c r="A74" i="3"/>
  <c r="T73" i="3"/>
  <c r="R73" i="3"/>
  <c r="P73" i="3"/>
  <c r="N73" i="3"/>
  <c r="I73" i="3"/>
  <c r="G73" i="3"/>
  <c r="T72" i="3"/>
  <c r="R72" i="3"/>
  <c r="P72" i="3"/>
  <c r="N72" i="3"/>
  <c r="K72" i="3"/>
  <c r="I72" i="3"/>
  <c r="G72" i="3"/>
  <c r="D72" i="3"/>
  <c r="A72" i="3"/>
  <c r="T71" i="3"/>
  <c r="R71" i="3"/>
  <c r="P71" i="3"/>
  <c r="N71" i="3"/>
  <c r="I71" i="3"/>
  <c r="G71" i="3"/>
  <c r="T70" i="3"/>
  <c r="R70" i="3"/>
  <c r="P70" i="3"/>
  <c r="N70" i="3"/>
  <c r="K70" i="3"/>
  <c r="I70" i="3"/>
  <c r="G70" i="3"/>
  <c r="D70" i="3"/>
  <c r="A70" i="3"/>
  <c r="T69" i="3"/>
  <c r="R69" i="3"/>
  <c r="P69" i="3"/>
  <c r="N69" i="3"/>
  <c r="I69" i="3"/>
  <c r="G69" i="3"/>
  <c r="T68" i="3"/>
  <c r="R68" i="3"/>
  <c r="P68" i="3"/>
  <c r="N68" i="3"/>
  <c r="K68" i="3"/>
  <c r="I68" i="3"/>
  <c r="G68" i="3"/>
  <c r="D68" i="3"/>
  <c r="A68" i="3"/>
  <c r="T67" i="3"/>
  <c r="R67" i="3"/>
  <c r="P67" i="3"/>
  <c r="N67" i="3"/>
  <c r="I67" i="3"/>
  <c r="G67" i="3"/>
  <c r="T66" i="3"/>
  <c r="R66" i="3"/>
  <c r="P66" i="3"/>
  <c r="N66" i="3"/>
  <c r="K66" i="3"/>
  <c r="I66" i="3"/>
  <c r="G66" i="3"/>
  <c r="D66" i="3"/>
  <c r="A66" i="3"/>
  <c r="T65" i="3"/>
  <c r="R65" i="3"/>
  <c r="P65" i="3"/>
  <c r="N65" i="3"/>
  <c r="I65" i="3"/>
  <c r="G65" i="3"/>
  <c r="T64" i="3"/>
  <c r="R64" i="3"/>
  <c r="P64" i="3"/>
  <c r="N64" i="3"/>
  <c r="K64" i="3"/>
  <c r="I64" i="3"/>
  <c r="G64" i="3"/>
  <c r="D64" i="3"/>
  <c r="A64" i="3"/>
  <c r="T63" i="3"/>
  <c r="R63" i="3"/>
  <c r="P63" i="3"/>
  <c r="N63" i="3"/>
  <c r="I63" i="3"/>
  <c r="G63" i="3"/>
  <c r="T62" i="3"/>
  <c r="R62" i="3"/>
  <c r="P62" i="3"/>
  <c r="N62" i="3"/>
  <c r="K62" i="3"/>
  <c r="I62" i="3"/>
  <c r="G62" i="3"/>
  <c r="D62" i="3"/>
  <c r="A62" i="3"/>
  <c r="T61" i="3"/>
  <c r="R61" i="3"/>
  <c r="P61" i="3"/>
  <c r="N61" i="3"/>
  <c r="I61" i="3"/>
  <c r="G61" i="3"/>
  <c r="T60" i="3"/>
  <c r="R60" i="3"/>
  <c r="P60" i="3"/>
  <c r="N60" i="3"/>
  <c r="K60" i="3"/>
  <c r="I60" i="3"/>
  <c r="G60" i="3"/>
  <c r="D60" i="3"/>
  <c r="A60" i="3"/>
  <c r="T59" i="3"/>
  <c r="R59" i="3"/>
  <c r="P59" i="3"/>
  <c r="N59" i="3"/>
  <c r="I59" i="3"/>
  <c r="G59" i="3"/>
  <c r="T58" i="3"/>
  <c r="R58" i="3"/>
  <c r="P58" i="3"/>
  <c r="N58" i="3"/>
  <c r="K58" i="3"/>
  <c r="I58" i="3"/>
  <c r="G58" i="3"/>
  <c r="D58" i="3"/>
  <c r="A58" i="3"/>
  <c r="T57" i="3"/>
  <c r="R57" i="3"/>
  <c r="P57" i="3"/>
  <c r="N57" i="3"/>
  <c r="I57" i="3"/>
  <c r="G57" i="3"/>
  <c r="T56" i="3"/>
  <c r="R56" i="3"/>
  <c r="P56" i="3"/>
  <c r="N56" i="3"/>
  <c r="K56" i="3"/>
  <c r="I56" i="3"/>
  <c r="G56" i="3"/>
  <c r="D56" i="3"/>
  <c r="A56" i="3"/>
  <c r="T55" i="3"/>
  <c r="R55" i="3"/>
  <c r="P55" i="3"/>
  <c r="N55" i="3"/>
  <c r="I55" i="3"/>
  <c r="G55" i="3"/>
  <c r="T54" i="3"/>
  <c r="R54" i="3"/>
  <c r="P54" i="3"/>
  <c r="N54" i="3"/>
  <c r="K54" i="3"/>
  <c r="I54" i="3"/>
  <c r="G54" i="3"/>
  <c r="D54" i="3"/>
  <c r="A54" i="3"/>
  <c r="T53" i="3"/>
  <c r="R53" i="3"/>
  <c r="P53" i="3"/>
  <c r="N53" i="3"/>
  <c r="I53" i="3"/>
  <c r="G53" i="3"/>
  <c r="T52" i="3"/>
  <c r="R52" i="3"/>
  <c r="P52" i="3"/>
  <c r="N52" i="3"/>
  <c r="K52" i="3"/>
  <c r="I52" i="3"/>
  <c r="G52" i="3"/>
  <c r="D52" i="3"/>
  <c r="A52" i="3"/>
  <c r="T51" i="3"/>
  <c r="R51" i="3"/>
  <c r="P51" i="3"/>
  <c r="N51" i="3"/>
  <c r="I51" i="3"/>
  <c r="G51" i="3"/>
  <c r="T50" i="3"/>
  <c r="R50" i="3"/>
  <c r="P50" i="3"/>
  <c r="N50" i="3"/>
  <c r="K50" i="3"/>
  <c r="I50" i="3"/>
  <c r="G50" i="3"/>
  <c r="D50" i="3"/>
  <c r="A50" i="3"/>
  <c r="T49" i="3"/>
  <c r="R49" i="3"/>
  <c r="P49" i="3"/>
  <c r="N49" i="3"/>
  <c r="I49" i="3"/>
  <c r="G49" i="3"/>
  <c r="T48" i="3"/>
  <c r="R48" i="3"/>
  <c r="P48" i="3"/>
  <c r="N48" i="3"/>
  <c r="K48" i="3"/>
  <c r="I48" i="3"/>
  <c r="G48" i="3"/>
  <c r="D48" i="3"/>
  <c r="A48" i="3"/>
  <c r="T47" i="3"/>
  <c r="R47" i="3"/>
  <c r="P47" i="3"/>
  <c r="N47" i="3"/>
  <c r="I47" i="3"/>
  <c r="G47" i="3"/>
  <c r="T46" i="3"/>
  <c r="R46" i="3"/>
  <c r="P46" i="3"/>
  <c r="N46" i="3"/>
  <c r="K46" i="3"/>
  <c r="I46" i="3"/>
  <c r="G46" i="3"/>
  <c r="D46" i="3"/>
  <c r="A46" i="3"/>
  <c r="T45" i="3"/>
  <c r="R45" i="3"/>
  <c r="P45" i="3"/>
  <c r="N45" i="3"/>
  <c r="I45" i="3"/>
  <c r="G45" i="3"/>
  <c r="T44" i="3"/>
  <c r="R44" i="3"/>
  <c r="P44" i="3"/>
  <c r="N44" i="3"/>
  <c r="K44" i="3"/>
  <c r="I44" i="3"/>
  <c r="G44" i="3"/>
  <c r="D44" i="3"/>
  <c r="A44" i="3"/>
  <c r="T43" i="3"/>
  <c r="R43" i="3"/>
  <c r="P43" i="3"/>
  <c r="N43" i="3"/>
  <c r="I43" i="3"/>
  <c r="G43" i="3"/>
  <c r="T42" i="3"/>
  <c r="R42" i="3"/>
  <c r="P42" i="3"/>
  <c r="N42" i="3"/>
  <c r="K42" i="3"/>
  <c r="I42" i="3"/>
  <c r="G42" i="3"/>
  <c r="D42" i="3"/>
  <c r="A42" i="3"/>
  <c r="T41" i="3"/>
  <c r="R41" i="3"/>
  <c r="P41" i="3"/>
  <c r="N41" i="3"/>
  <c r="I41" i="3"/>
  <c r="G41" i="3"/>
  <c r="T40" i="3"/>
  <c r="R40" i="3"/>
  <c r="P40" i="3"/>
  <c r="N40" i="3"/>
  <c r="K40" i="3"/>
  <c r="I40" i="3"/>
  <c r="G40" i="3"/>
  <c r="D40" i="3"/>
  <c r="A40" i="3"/>
  <c r="T39" i="3"/>
  <c r="R39" i="3"/>
  <c r="P39" i="3"/>
  <c r="N39" i="3"/>
  <c r="I39" i="3"/>
  <c r="G39" i="3"/>
  <c r="T38" i="3"/>
  <c r="R38" i="3"/>
  <c r="P38" i="3"/>
  <c r="N38" i="3"/>
  <c r="K38" i="3"/>
  <c r="I38" i="3"/>
  <c r="G38" i="3"/>
  <c r="D38" i="3"/>
  <c r="A38" i="3"/>
  <c r="T37" i="3"/>
  <c r="R37" i="3"/>
  <c r="P37" i="3"/>
  <c r="N37" i="3"/>
  <c r="I37" i="3"/>
  <c r="G37" i="3"/>
  <c r="T36" i="3"/>
  <c r="R36" i="3"/>
  <c r="P36" i="3"/>
  <c r="N36" i="3"/>
  <c r="K36" i="3"/>
  <c r="I36" i="3"/>
  <c r="G36" i="3"/>
  <c r="D36" i="3"/>
  <c r="A36" i="3"/>
  <c r="T35" i="3"/>
  <c r="R35" i="3"/>
  <c r="P35" i="3"/>
  <c r="N35" i="3"/>
  <c r="I35" i="3"/>
  <c r="G35" i="3"/>
  <c r="T34" i="3"/>
  <c r="R34" i="3"/>
  <c r="P34" i="3"/>
  <c r="N34" i="3"/>
  <c r="K34" i="3"/>
  <c r="I34" i="3"/>
  <c r="G34" i="3"/>
  <c r="D34" i="3"/>
  <c r="A34" i="3"/>
  <c r="T33" i="3"/>
  <c r="R33" i="3"/>
  <c r="P33" i="3"/>
  <c r="N33" i="3"/>
  <c r="I33" i="3"/>
  <c r="G33" i="3"/>
  <c r="T32" i="3"/>
  <c r="R32" i="3"/>
  <c r="P32" i="3"/>
  <c r="N32" i="3"/>
  <c r="K32" i="3"/>
  <c r="I32" i="3"/>
  <c r="G32" i="3"/>
  <c r="D32" i="3"/>
  <c r="A32" i="3"/>
  <c r="T31" i="3"/>
  <c r="R31" i="3"/>
  <c r="P31" i="3"/>
  <c r="N31" i="3"/>
  <c r="I31" i="3"/>
  <c r="G31" i="3"/>
  <c r="T30" i="3"/>
  <c r="R30" i="3"/>
  <c r="P30" i="3"/>
  <c r="N30" i="3"/>
  <c r="K30" i="3"/>
  <c r="I30" i="3"/>
  <c r="G30" i="3"/>
  <c r="D30" i="3"/>
  <c r="A30" i="3"/>
  <c r="T29" i="3"/>
  <c r="R29" i="3"/>
  <c r="P29" i="3"/>
  <c r="N29" i="3"/>
  <c r="I29" i="3"/>
  <c r="G29" i="3"/>
  <c r="T28" i="3"/>
  <c r="R28" i="3"/>
  <c r="P28" i="3"/>
  <c r="N28" i="3"/>
  <c r="K28" i="3"/>
  <c r="I28" i="3"/>
  <c r="G28" i="3"/>
  <c r="D28" i="3"/>
  <c r="A28" i="3"/>
  <c r="T27" i="3"/>
  <c r="R27" i="3"/>
  <c r="P27" i="3"/>
  <c r="N27" i="3"/>
  <c r="I27" i="3"/>
  <c r="G27" i="3"/>
  <c r="T26" i="3"/>
  <c r="R26" i="3"/>
  <c r="P26" i="3"/>
  <c r="N26" i="3"/>
  <c r="K26" i="3"/>
  <c r="I26" i="3"/>
  <c r="G26" i="3"/>
  <c r="D26" i="3"/>
  <c r="A26" i="3"/>
  <c r="T25" i="3"/>
  <c r="R25" i="3"/>
  <c r="P25" i="3"/>
  <c r="N25" i="3"/>
  <c r="I25" i="3"/>
  <c r="G25" i="3"/>
  <c r="T24" i="3"/>
  <c r="R24" i="3"/>
  <c r="P24" i="3"/>
  <c r="N24" i="3"/>
  <c r="K24" i="3"/>
  <c r="I24" i="3"/>
  <c r="G24" i="3"/>
  <c r="D24" i="3"/>
  <c r="A24" i="3"/>
  <c r="T23" i="3"/>
  <c r="R23" i="3"/>
  <c r="P23" i="3"/>
  <c r="N23" i="3"/>
  <c r="I23" i="3"/>
  <c r="G23" i="3"/>
  <c r="T22" i="3"/>
  <c r="R22" i="3"/>
  <c r="P22" i="3"/>
  <c r="N22" i="3"/>
  <c r="K22" i="3"/>
  <c r="I22" i="3"/>
  <c r="G22" i="3"/>
  <c r="D22" i="3"/>
  <c r="A22" i="3"/>
  <c r="T21" i="3"/>
  <c r="R21" i="3"/>
  <c r="P21" i="3"/>
  <c r="N21" i="3"/>
  <c r="I21" i="3"/>
  <c r="G21" i="3"/>
  <c r="T20" i="3"/>
  <c r="R20" i="3"/>
  <c r="P20" i="3"/>
  <c r="N20" i="3"/>
  <c r="K20" i="3"/>
  <c r="I20" i="3"/>
  <c r="G20" i="3"/>
  <c r="D20" i="3"/>
  <c r="A20" i="3"/>
  <c r="T19" i="3"/>
  <c r="R19" i="3"/>
  <c r="P19" i="3"/>
  <c r="N19" i="3"/>
  <c r="I19" i="3"/>
  <c r="G19" i="3"/>
  <c r="T18" i="3"/>
  <c r="R18" i="3"/>
  <c r="P18" i="3"/>
  <c r="N18" i="3"/>
  <c r="K18" i="3"/>
  <c r="I18" i="3"/>
  <c r="G18" i="3"/>
  <c r="D18" i="3"/>
  <c r="A18" i="3"/>
  <c r="T17" i="3"/>
  <c r="R17" i="3"/>
  <c r="P17" i="3"/>
  <c r="N17" i="3"/>
  <c r="I17" i="3"/>
  <c r="G17" i="3"/>
  <c r="T16" i="3"/>
  <c r="R16" i="3"/>
  <c r="P16" i="3"/>
  <c r="N16" i="3"/>
  <c r="K16" i="3"/>
  <c r="I16" i="3"/>
  <c r="G16" i="3"/>
  <c r="D16" i="3"/>
  <c r="A16" i="3"/>
  <c r="T15" i="3"/>
  <c r="R15" i="3"/>
  <c r="P15" i="3"/>
  <c r="N15" i="3"/>
  <c r="I15" i="3"/>
  <c r="G15" i="3"/>
  <c r="T14" i="3"/>
  <c r="R14" i="3"/>
  <c r="P14" i="3"/>
  <c r="N14" i="3"/>
  <c r="K14" i="3"/>
  <c r="I14" i="3"/>
  <c r="G14" i="3"/>
  <c r="D14" i="3"/>
  <c r="A14" i="3"/>
  <c r="T13" i="3"/>
  <c r="R13" i="3"/>
  <c r="P13" i="3"/>
  <c r="N13" i="3"/>
  <c r="I13" i="3"/>
  <c r="G13" i="3"/>
  <c r="T12" i="3"/>
  <c r="R12" i="3"/>
  <c r="P12" i="3"/>
  <c r="N12" i="3"/>
  <c r="K12" i="3"/>
  <c r="I12" i="3"/>
  <c r="G12" i="3"/>
  <c r="D12" i="3"/>
  <c r="A12" i="3"/>
  <c r="T11" i="3"/>
  <c r="R11" i="3"/>
  <c r="P11" i="3"/>
  <c r="N11" i="3"/>
  <c r="I11" i="3"/>
  <c r="G11" i="3"/>
  <c r="T10" i="3"/>
  <c r="R10" i="3"/>
  <c r="P10" i="3"/>
  <c r="N10" i="3"/>
  <c r="K10" i="3"/>
  <c r="I10" i="3"/>
  <c r="G10" i="3"/>
  <c r="D10" i="3"/>
  <c r="A10" i="3"/>
  <c r="T9" i="3"/>
  <c r="R9" i="3"/>
  <c r="P9" i="3"/>
  <c r="N9" i="3"/>
  <c r="I9" i="3"/>
  <c r="G9" i="3"/>
  <c r="T8" i="3"/>
  <c r="R8" i="3"/>
  <c r="P8" i="3"/>
  <c r="N8" i="3"/>
  <c r="K8" i="3"/>
  <c r="I8" i="3"/>
  <c r="G8" i="3"/>
  <c r="D8" i="3"/>
  <c r="U125" i="6"/>
  <c r="U144" i="6"/>
  <c r="U163" i="6"/>
  <c r="U182" i="6"/>
  <c r="U189" i="6"/>
  <c r="U106" i="6"/>
  <c r="V25" i="6"/>
  <c r="V17" i="6"/>
  <c r="AF17" i="6"/>
  <c r="AB189" i="6"/>
  <c r="AB191" i="6"/>
  <c r="AR188" i="6"/>
  <c r="AF23" i="6"/>
  <c r="AF19" i="6"/>
  <c r="L22" i="6"/>
  <c r="AH22" i="6"/>
  <c r="V19" i="6"/>
  <c r="V23" i="6"/>
  <c r="V15" i="6"/>
  <c r="AH15" i="6"/>
  <c r="AJ14" i="6"/>
  <c r="AH10" i="6"/>
  <c r="AB13" i="6"/>
  <c r="AH57" i="6"/>
  <c r="AH115" i="6"/>
  <c r="X116" i="6"/>
  <c r="AH116" i="6"/>
  <c r="AH9" i="6"/>
  <c r="X61" i="6"/>
  <c r="AH61" i="6"/>
  <c r="AH59" i="6"/>
  <c r="X62" i="6"/>
  <c r="AH62" i="6"/>
  <c r="X157" i="6"/>
  <c r="AH157" i="6"/>
  <c r="J17" i="6"/>
  <c r="J24" i="6"/>
  <c r="P22" i="6"/>
  <c r="AB94" i="6"/>
  <c r="AR91" i="6"/>
  <c r="Z19" i="6"/>
  <c r="Z15" i="6"/>
  <c r="Z13" i="6"/>
  <c r="P12" i="6"/>
  <c r="T23" i="6"/>
  <c r="AB99" i="6"/>
  <c r="T19" i="6"/>
  <c r="Z54" i="6"/>
  <c r="Z55" i="6"/>
  <c r="J23" i="6"/>
  <c r="AB19" i="6"/>
  <c r="AB23" i="6"/>
  <c r="AH12" i="6"/>
  <c r="X13" i="6"/>
  <c r="X15" i="6"/>
  <c r="X23" i="6"/>
  <c r="L16" i="6"/>
  <c r="Z23" i="6"/>
  <c r="AB211" i="6"/>
  <c r="AH46" i="6"/>
  <c r="AH217" i="6"/>
  <c r="AB217" i="6"/>
  <c r="X87" i="6"/>
  <c r="AH87" i="6"/>
  <c r="AH92" i="6"/>
  <c r="AH113" i="6"/>
  <c r="AD17" i="6"/>
  <c r="X39" i="6"/>
  <c r="AR37" i="6"/>
  <c r="X156" i="6"/>
  <c r="AH156" i="6"/>
  <c r="AD19" i="6"/>
  <c r="X41" i="6"/>
  <c r="AH82" i="6"/>
  <c r="AH134" i="6"/>
  <c r="X136" i="6"/>
  <c r="AH136" i="6"/>
  <c r="X173" i="6"/>
  <c r="W49" i="6"/>
  <c r="AH49" i="6" s="1"/>
  <c r="AH52" i="6" s="1"/>
  <c r="P18" i="6"/>
  <c r="L18" i="6"/>
  <c r="J19" i="6"/>
  <c r="W68" i="6"/>
  <c r="P68" i="5"/>
  <c r="AB106" i="6"/>
  <c r="AB101" i="6"/>
  <c r="AR98" i="6"/>
  <c r="AH99" i="6"/>
  <c r="AH201" i="6"/>
  <c r="AH160" i="6"/>
  <c r="AH173" i="6"/>
  <c r="X174" i="6"/>
  <c r="AH174" i="6"/>
  <c r="X176" i="6"/>
  <c r="AH176" i="6"/>
  <c r="X25" i="6"/>
  <c r="X17" i="6"/>
  <c r="S35" i="6"/>
  <c r="AH35" i="6"/>
  <c r="Z35" i="6"/>
  <c r="AB17" i="6"/>
  <c r="AB163" i="6"/>
  <c r="AB25" i="6"/>
  <c r="AH189" i="6"/>
  <c r="X137" i="6"/>
  <c r="X175" i="6"/>
  <c r="AH175" i="6"/>
  <c r="AH89" i="6"/>
  <c r="AB212" i="6"/>
  <c r="AH41" i="6"/>
  <c r="X42" i="6"/>
  <c r="AH13" i="6"/>
  <c r="X19" i="6"/>
  <c r="X63" i="6"/>
  <c r="X117" i="6"/>
  <c r="AH211" i="6"/>
  <c r="AH182" i="6"/>
  <c r="AH23" i="6"/>
  <c r="AB182" i="6"/>
  <c r="AB184" i="6"/>
  <c r="AR181" i="6"/>
  <c r="AJ12" i="6"/>
  <c r="P24" i="6"/>
  <c r="P16" i="6"/>
  <c r="AB73" i="6"/>
  <c r="AB75" i="6"/>
  <c r="AR72" i="6"/>
  <c r="AH17" i="6"/>
  <c r="X89" i="6"/>
  <c r="AR82" i="6"/>
  <c r="X138" i="6"/>
  <c r="AH138" i="6"/>
  <c r="AJ22" i="6"/>
  <c r="X177" i="6"/>
  <c r="AH177" i="6"/>
  <c r="X158" i="6"/>
  <c r="AH158" i="6"/>
  <c r="Z25" i="6"/>
  <c r="Z17" i="6"/>
  <c r="AB144" i="6"/>
  <c r="AB146" i="6"/>
  <c r="AR143" i="6"/>
  <c r="AH54" i="6"/>
  <c r="S110" i="6"/>
  <c r="AH110" i="6"/>
  <c r="Z110" i="6"/>
  <c r="AH144" i="6"/>
  <c r="AB108" i="6"/>
  <c r="AR105" i="6"/>
  <c r="AH106" i="6"/>
  <c r="AH163" i="6"/>
  <c r="AB165" i="6"/>
  <c r="AR162" i="6"/>
  <c r="AB50" i="6"/>
  <c r="AH18" i="6"/>
  <c r="AB31" i="6"/>
  <c r="AH19" i="6"/>
  <c r="AH73" i="6"/>
  <c r="AH16" i="6"/>
  <c r="AJ16" i="6"/>
  <c r="Z148" i="6"/>
  <c r="Z149" i="6"/>
  <c r="S148" i="6"/>
  <c r="AH212" i="6"/>
  <c r="AB205" i="6"/>
  <c r="Z36" i="6"/>
  <c r="S167" i="6"/>
  <c r="AH167" i="6"/>
  <c r="Z167" i="6"/>
  <c r="Z168" i="6"/>
  <c r="Z111" i="6"/>
  <c r="X179" i="6"/>
  <c r="AR172" i="6"/>
  <c r="AH117" i="6"/>
  <c r="X118" i="6"/>
  <c r="AH118" i="6"/>
  <c r="AH42" i="6"/>
  <c r="AH213" i="6"/>
  <c r="AB213" i="6"/>
  <c r="X43" i="6"/>
  <c r="X45" i="6"/>
  <c r="AH137" i="6"/>
  <c r="AH141" i="6"/>
  <c r="X139" i="6"/>
  <c r="AH139" i="6"/>
  <c r="AB125" i="6"/>
  <c r="AB201" i="6"/>
  <c r="AH25" i="6"/>
  <c r="Z77" i="6"/>
  <c r="Z78" i="6"/>
  <c r="S77" i="6"/>
  <c r="AH63" i="6"/>
  <c r="X64" i="6"/>
  <c r="AH64" i="6"/>
  <c r="X44" i="6"/>
  <c r="X160" i="6"/>
  <c r="AR153" i="6"/>
  <c r="AH24" i="6"/>
  <c r="Z129" i="6"/>
  <c r="Z130" i="6"/>
  <c r="S129" i="6"/>
  <c r="AH179" i="6"/>
  <c r="AH50" i="6"/>
  <c r="AH198" i="6"/>
  <c r="AB198" i="6"/>
  <c r="AB52" i="6"/>
  <c r="AR49" i="6"/>
  <c r="AB33" i="6"/>
  <c r="AR30" i="6"/>
  <c r="AB199" i="6"/>
  <c r="AH31" i="6"/>
  <c r="AH199" i="6"/>
  <c r="AJ18" i="6"/>
  <c r="AH45" i="6"/>
  <c r="X47" i="6"/>
  <c r="AR40" i="6"/>
  <c r="X66" i="6"/>
  <c r="AR59" i="6"/>
  <c r="AB206" i="6"/>
  <c r="AB207" i="6"/>
  <c r="AH148" i="6"/>
  <c r="AH66" i="6"/>
  <c r="X141" i="6"/>
  <c r="AR134" i="6"/>
  <c r="X119" i="6"/>
  <c r="S192" i="6"/>
  <c r="AH192" i="6"/>
  <c r="S166" i="6"/>
  <c r="AH166" i="6"/>
  <c r="AH168" i="6"/>
  <c r="S147" i="6"/>
  <c r="AH147" i="6"/>
  <c r="AH149" i="6"/>
  <c r="S95" i="6"/>
  <c r="AH95" i="6"/>
  <c r="S69" i="6"/>
  <c r="AH69" i="6"/>
  <c r="S185" i="6"/>
  <c r="AH185" i="6"/>
  <c r="S109" i="6"/>
  <c r="AH109" i="6"/>
  <c r="AH111" i="6"/>
  <c r="S53" i="6"/>
  <c r="AH53" i="6"/>
  <c r="AH55" i="6"/>
  <c r="S76" i="6"/>
  <c r="AH76" i="6"/>
  <c r="S102" i="6"/>
  <c r="AH102" i="6"/>
  <c r="S34" i="6"/>
  <c r="AH34" i="6"/>
  <c r="S128" i="6"/>
  <c r="AH128" i="6"/>
  <c r="R37" i="6"/>
  <c r="AB127" i="6"/>
  <c r="AR124" i="6"/>
  <c r="AH125" i="6"/>
  <c r="AH200" i="6"/>
  <c r="AB200" i="6"/>
  <c r="AB203" i="6"/>
  <c r="AR197" i="6"/>
  <c r="AH129" i="6"/>
  <c r="AH206" i="6"/>
  <c r="AH44" i="6"/>
  <c r="AH77" i="6"/>
  <c r="AH205" i="6"/>
  <c r="AB214" i="6"/>
  <c r="AH43" i="6"/>
  <c r="AH214" i="6"/>
  <c r="R181" i="6"/>
  <c r="AH181" i="6"/>
  <c r="AH184" i="6" s="1"/>
  <c r="R162" i="6"/>
  <c r="AH162" i="6"/>
  <c r="AH165" i="6" s="1"/>
  <c r="R143" i="6"/>
  <c r="R98" i="6"/>
  <c r="AH98" i="6"/>
  <c r="AH101" i="6" s="1"/>
  <c r="R68" i="6"/>
  <c r="AH68" i="6"/>
  <c r="R72" i="6"/>
  <c r="R188" i="6"/>
  <c r="AH188" i="6"/>
  <c r="AH191" i="6" s="1"/>
  <c r="R91" i="6"/>
  <c r="AH91" i="6"/>
  <c r="AH94" i="6"/>
  <c r="R30" i="6"/>
  <c r="AH30" i="6"/>
  <c r="R124" i="6"/>
  <c r="AH124" i="6"/>
  <c r="AH127" i="6" s="1"/>
  <c r="R105" i="6"/>
  <c r="AH105" i="6"/>
  <c r="AH108" i="6"/>
  <c r="R49" i="6"/>
  <c r="AR204" i="6"/>
  <c r="AN223" i="6"/>
  <c r="AR223" i="6"/>
  <c r="AH119" i="6"/>
  <c r="AH215" i="6"/>
  <c r="X120" i="6"/>
  <c r="AH36" i="6"/>
  <c r="AH204" i="6"/>
  <c r="AH207" i="6"/>
  <c r="AH37" i="6"/>
  <c r="R56" i="6"/>
  <c r="AH78" i="6"/>
  <c r="X122" i="6"/>
  <c r="AR115" i="6"/>
  <c r="AB215" i="6"/>
  <c r="AH130" i="6"/>
  <c r="AH47" i="6"/>
  <c r="AN222" i="6"/>
  <c r="AR222" i="6"/>
  <c r="AH33" i="6"/>
  <c r="AH56" i="6"/>
  <c r="AH58" i="6"/>
  <c r="R70" i="6"/>
  <c r="AH120" i="6"/>
  <c r="AH216" i="6"/>
  <c r="AH218" i="6"/>
  <c r="AB216" i="6"/>
  <c r="AB218" i="6"/>
  <c r="AR211" i="6"/>
  <c r="AH39" i="6"/>
  <c r="AH122" i="6"/>
  <c r="R79" i="6"/>
  <c r="AH70" i="6"/>
  <c r="R103" i="6"/>
  <c r="AH79" i="6"/>
  <c r="AH81" i="6"/>
  <c r="R96" i="6"/>
  <c r="AH96" i="6"/>
  <c r="AH103" i="6"/>
  <c r="R112" i="6"/>
  <c r="R131" i="6"/>
  <c r="AH112" i="6"/>
  <c r="AH114" i="6"/>
  <c r="R150" i="6"/>
  <c r="AH131" i="6"/>
  <c r="AH133" i="6"/>
  <c r="R169" i="6"/>
  <c r="AH150" i="6"/>
  <c r="R186" i="6"/>
  <c r="AH169" i="6"/>
  <c r="AH171" i="6"/>
  <c r="AH186" i="6"/>
  <c r="AH208" i="6"/>
  <c r="R193" i="6"/>
  <c r="AH193" i="6"/>
  <c r="AH209" i="6" l="1"/>
  <c r="AH210" i="6" s="1"/>
  <c r="AH197" i="6"/>
  <c r="AH203" i="6" s="1"/>
  <c r="AH219" i="6" s="1"/>
  <c r="AR208" i="6"/>
  <c r="AR219" i="6" s="1"/>
  <c r="AN224" i="6"/>
  <c r="AR224" i="6" s="1"/>
  <c r="AR225" i="6" s="1"/>
</calcChain>
</file>

<file path=xl/sharedStrings.xml><?xml version="1.0" encoding="utf-8"?>
<sst xmlns="http://schemas.openxmlformats.org/spreadsheetml/2006/main" count="2425" uniqueCount="766">
  <si>
    <t>様式
Ｎｏ</t>
    <rPh sb="0" eb="2">
      <t>ヨウシキ</t>
    </rPh>
    <phoneticPr fontId="4"/>
  </si>
  <si>
    <t>項目等</t>
    <rPh sb="0" eb="2">
      <t>コウモク</t>
    </rPh>
    <rPh sb="2" eb="3">
      <t>トウ</t>
    </rPh>
    <phoneticPr fontId="4"/>
  </si>
  <si>
    <t>提案受付番号：●●●</t>
    <rPh sb="0" eb="2">
      <t>テイアン</t>
    </rPh>
    <rPh sb="2" eb="4">
      <t>ウケツケ</t>
    </rPh>
    <rPh sb="4" eb="6">
      <t>バンゴウ</t>
    </rPh>
    <phoneticPr fontId="3"/>
  </si>
  <si>
    <t>・｢事業提案書｣の提案内容が、下記に示されている「要求水準書」を満たす内容となっているか確認してください。</t>
    <rPh sb="2" eb="4">
      <t>ジギョウ</t>
    </rPh>
    <rPh sb="25" eb="27">
      <t>ヨウキュウ</t>
    </rPh>
    <rPh sb="27" eb="29">
      <t>スイジュン</t>
    </rPh>
    <rPh sb="29" eb="30">
      <t>ショ</t>
    </rPh>
    <phoneticPr fontId="4"/>
  </si>
  <si>
    <t>・｢事業提案書｣に要求水準を満たしているという具体的な記載がない場合は、実現可能という事を確認の上、応募者確認欄に“○”を記載してください。</t>
    <rPh sb="50" eb="53">
      <t>オウボシャ</t>
    </rPh>
    <phoneticPr fontId="4"/>
  </si>
  <si>
    <t>応募者
確認</t>
    <rPh sb="0" eb="3">
      <t>オウボシャ</t>
    </rPh>
    <rPh sb="4" eb="6">
      <t>カクニン</t>
    </rPh>
    <phoneticPr fontId="4"/>
  </si>
  <si>
    <t>設計業務に関する要求水準</t>
    <phoneticPr fontId="3"/>
  </si>
  <si>
    <t>2.3.1.（1）ア</t>
    <phoneticPr fontId="3"/>
  </si>
  <si>
    <t>2.3.1.（1）イ</t>
    <phoneticPr fontId="3"/>
  </si>
  <si>
    <t>2.3.2.（1）ア</t>
    <phoneticPr fontId="3"/>
  </si>
  <si>
    <t>2.3.2.（2）ア</t>
    <phoneticPr fontId="3"/>
  </si>
  <si>
    <t>2.3.2.（4）ア</t>
    <phoneticPr fontId="3"/>
  </si>
  <si>
    <t>2.3.2.（4）イ</t>
    <phoneticPr fontId="3"/>
  </si>
  <si>
    <t>2.3.2.（4）ウ</t>
    <phoneticPr fontId="3"/>
  </si>
  <si>
    <t>3.3.1.（1）ア</t>
    <phoneticPr fontId="3"/>
  </si>
  <si>
    <t>3.3.1.（1）イ</t>
    <phoneticPr fontId="3"/>
  </si>
  <si>
    <t>3.3.1.（1）ウ</t>
    <phoneticPr fontId="3"/>
  </si>
  <si>
    <t>3.3.1.（1）オ</t>
    <phoneticPr fontId="3"/>
  </si>
  <si>
    <t>3.3.1.（1）カ</t>
    <phoneticPr fontId="3"/>
  </si>
  <si>
    <t>3.3.1.（1）キ</t>
    <phoneticPr fontId="3"/>
  </si>
  <si>
    <t>3.3.1.（1）ク</t>
    <phoneticPr fontId="3"/>
  </si>
  <si>
    <t>3.3.1.（1）ケ</t>
    <phoneticPr fontId="3"/>
  </si>
  <si>
    <t>3.3.1.（1）コ</t>
    <phoneticPr fontId="3"/>
  </si>
  <si>
    <t>3.3.1.（4）ア</t>
    <phoneticPr fontId="3"/>
  </si>
  <si>
    <t>3.3.1.（4）イ</t>
    <phoneticPr fontId="3"/>
  </si>
  <si>
    <t>3.3.1.（5）ア</t>
    <phoneticPr fontId="3"/>
  </si>
  <si>
    <t>3.3.1.（5）イ</t>
    <phoneticPr fontId="3"/>
  </si>
  <si>
    <t>3.3.1.（6）ア</t>
    <phoneticPr fontId="3"/>
  </si>
  <si>
    <t>3.3.1.（6）イ</t>
    <phoneticPr fontId="3"/>
  </si>
  <si>
    <t>3.3.1.（6）ウ</t>
    <phoneticPr fontId="3"/>
  </si>
  <si>
    <t>3.3.1.（6）エ</t>
    <phoneticPr fontId="3"/>
  </si>
  <si>
    <t>3.3.1.（6）オ</t>
    <phoneticPr fontId="3"/>
  </si>
  <si>
    <t>3.3.1.（7）</t>
    <phoneticPr fontId="3"/>
  </si>
  <si>
    <t>5.3.1.（1）ア</t>
    <phoneticPr fontId="3"/>
  </si>
  <si>
    <t>5.3.1.（1）エ</t>
    <phoneticPr fontId="3"/>
  </si>
  <si>
    <t>5.3.1.（3）ア</t>
    <phoneticPr fontId="3"/>
  </si>
  <si>
    <t>5.3.1.（3）イ</t>
    <phoneticPr fontId="3"/>
  </si>
  <si>
    <t>5.3.1.（3）ウ</t>
    <phoneticPr fontId="3"/>
  </si>
  <si>
    <t>5.3.1.（4）ア</t>
    <phoneticPr fontId="3"/>
  </si>
  <si>
    <t>5.3.1.（4）イ</t>
    <phoneticPr fontId="3"/>
  </si>
  <si>
    <t>5.3.1.（4）ウ</t>
    <phoneticPr fontId="3"/>
  </si>
  <si>
    <t>5.3.1.（4）エ</t>
    <phoneticPr fontId="3"/>
  </si>
  <si>
    <t>5.3.1.（5）ウ</t>
    <phoneticPr fontId="3"/>
  </si>
  <si>
    <t>5.3.1.（5）エ</t>
    <phoneticPr fontId="3"/>
  </si>
  <si>
    <t>5.3.1.（6）ア</t>
    <phoneticPr fontId="3"/>
  </si>
  <si>
    <t>5.3.1.（6）イ</t>
    <phoneticPr fontId="3"/>
  </si>
  <si>
    <t>施工業務に関する要求水準</t>
    <rPh sb="0" eb="2">
      <t>セコウ</t>
    </rPh>
    <rPh sb="2" eb="4">
      <t>ギョウム</t>
    </rPh>
    <rPh sb="5" eb="6">
      <t>カン</t>
    </rPh>
    <rPh sb="8" eb="10">
      <t>ヨウキュウ</t>
    </rPh>
    <rPh sb="10" eb="12">
      <t>スイジュン</t>
    </rPh>
    <phoneticPr fontId="3"/>
  </si>
  <si>
    <t>工事監理業務に関する要求水準</t>
    <rPh sb="0" eb="2">
      <t>コウジ</t>
    </rPh>
    <rPh sb="2" eb="4">
      <t>カンリ</t>
    </rPh>
    <rPh sb="4" eb="6">
      <t>ギョウム</t>
    </rPh>
    <rPh sb="7" eb="8">
      <t>カン</t>
    </rPh>
    <rPh sb="10" eb="12">
      <t>ヨウキュウ</t>
    </rPh>
    <rPh sb="12" eb="14">
      <t>スイジュン</t>
    </rPh>
    <phoneticPr fontId="3"/>
  </si>
  <si>
    <t>維持管理に関する要求水準</t>
    <rPh sb="0" eb="2">
      <t>イジ</t>
    </rPh>
    <rPh sb="2" eb="4">
      <t>カンリ</t>
    </rPh>
    <rPh sb="5" eb="6">
      <t>カン</t>
    </rPh>
    <rPh sb="8" eb="10">
      <t>ヨウキュウ</t>
    </rPh>
    <rPh sb="10" eb="12">
      <t>スイジュン</t>
    </rPh>
    <phoneticPr fontId="3"/>
  </si>
  <si>
    <t>移設等業務に関する要求水準</t>
    <rPh sb="0" eb="2">
      <t>イセツ</t>
    </rPh>
    <rPh sb="2" eb="3">
      <t>トウ</t>
    </rPh>
    <rPh sb="3" eb="5">
      <t>ギョウム</t>
    </rPh>
    <rPh sb="6" eb="7">
      <t>カン</t>
    </rPh>
    <rPh sb="9" eb="11">
      <t>ヨウキュウ</t>
    </rPh>
    <rPh sb="11" eb="13">
      <t>スイジュン</t>
    </rPh>
    <phoneticPr fontId="3"/>
  </si>
  <si>
    <t>空調設備の機能及び性能に関する要求水準</t>
    <phoneticPr fontId="3"/>
  </si>
  <si>
    <t>チェックシート</t>
    <phoneticPr fontId="4"/>
  </si>
  <si>
    <t>6.ア</t>
    <phoneticPr fontId="3"/>
  </si>
  <si>
    <t>6.イ</t>
    <phoneticPr fontId="3"/>
  </si>
  <si>
    <t>7.1.ア</t>
    <phoneticPr fontId="3"/>
  </si>
  <si>
    <t>7.1.イ</t>
    <phoneticPr fontId="3"/>
  </si>
  <si>
    <t>7.1.ウ</t>
    <phoneticPr fontId="3"/>
  </si>
  <si>
    <t>7.1.エ</t>
    <phoneticPr fontId="3"/>
  </si>
  <si>
    <t>7.1.オ</t>
    <phoneticPr fontId="3"/>
  </si>
  <si>
    <t>7.1.カ</t>
    <phoneticPr fontId="3"/>
  </si>
  <si>
    <t>7.1.キ</t>
    <phoneticPr fontId="3"/>
  </si>
  <si>
    <t>7.1.ク</t>
    <phoneticPr fontId="3"/>
  </si>
  <si>
    <t>7.1.ケ</t>
    <phoneticPr fontId="3"/>
  </si>
  <si>
    <t>7.2.1.ア</t>
    <phoneticPr fontId="3"/>
  </si>
  <si>
    <t>7.2.1.イ</t>
    <phoneticPr fontId="3"/>
  </si>
  <si>
    <t>7.2.1.ウ</t>
    <phoneticPr fontId="3"/>
  </si>
  <si>
    <t>7.2.1.オ</t>
    <phoneticPr fontId="3"/>
  </si>
  <si>
    <t>7.2.1.カ</t>
    <phoneticPr fontId="3"/>
  </si>
  <si>
    <t>7.2.1.キ</t>
    <phoneticPr fontId="3"/>
  </si>
  <si>
    <t>7.2.1.ク</t>
    <phoneticPr fontId="3"/>
  </si>
  <si>
    <t>7.2.1.ケ</t>
    <phoneticPr fontId="3"/>
  </si>
  <si>
    <t>7.2.1.コ</t>
    <phoneticPr fontId="3"/>
  </si>
  <si>
    <t>7.2.1.シ</t>
    <phoneticPr fontId="3"/>
  </si>
  <si>
    <t>7.2.1.ス</t>
    <phoneticPr fontId="3"/>
  </si>
  <si>
    <t>7.2.1.セ</t>
    <phoneticPr fontId="3"/>
  </si>
  <si>
    <t>7.2.1.ソ</t>
    <phoneticPr fontId="3"/>
  </si>
  <si>
    <t>7.2.1.タ</t>
    <phoneticPr fontId="3"/>
  </si>
  <si>
    <t>7.2.1.ツ</t>
    <phoneticPr fontId="3"/>
  </si>
  <si>
    <t>7.2.1.テ</t>
    <phoneticPr fontId="3"/>
  </si>
  <si>
    <t>7.2.2.ア</t>
    <phoneticPr fontId="3"/>
  </si>
  <si>
    <t>7.2.2.イ</t>
    <phoneticPr fontId="3"/>
  </si>
  <si>
    <t>7.2.2.ウ</t>
    <phoneticPr fontId="3"/>
  </si>
  <si>
    <t>7.2.2.エ</t>
    <phoneticPr fontId="3"/>
  </si>
  <si>
    <t>7.2.2.オ</t>
    <phoneticPr fontId="3"/>
  </si>
  <si>
    <t>7.2.2.カ</t>
    <phoneticPr fontId="3"/>
  </si>
  <si>
    <t>7.2.2.キ</t>
    <phoneticPr fontId="3"/>
  </si>
  <si>
    <t>7.2.2.ク</t>
    <phoneticPr fontId="3"/>
  </si>
  <si>
    <t>7.2.2.ケ</t>
    <phoneticPr fontId="3"/>
  </si>
  <si>
    <t>7.2.2.コ</t>
    <phoneticPr fontId="3"/>
  </si>
  <si>
    <t>7.2.2.サ</t>
    <phoneticPr fontId="3"/>
  </si>
  <si>
    <t>7.2.2.シ</t>
    <phoneticPr fontId="3"/>
  </si>
  <si>
    <t>7.2.3.ア</t>
    <phoneticPr fontId="3"/>
  </si>
  <si>
    <t>7.2.3.イ</t>
    <phoneticPr fontId="3"/>
  </si>
  <si>
    <t>7.2.3.ウ</t>
    <phoneticPr fontId="3"/>
  </si>
  <si>
    <t>7.2.3.エ</t>
    <phoneticPr fontId="3"/>
  </si>
  <si>
    <t>7.2.3.オ</t>
    <phoneticPr fontId="3"/>
  </si>
  <si>
    <t>7.2.3.カ</t>
    <phoneticPr fontId="3"/>
  </si>
  <si>
    <t>7.3.1.ア</t>
    <phoneticPr fontId="3"/>
  </si>
  <si>
    <t>7.3.1.イ</t>
    <phoneticPr fontId="3"/>
  </si>
  <si>
    <t>7.3.1.ウ</t>
    <phoneticPr fontId="3"/>
  </si>
  <si>
    <t>7.3.1.エ</t>
    <phoneticPr fontId="3"/>
  </si>
  <si>
    <t>7.3.1.オ</t>
    <phoneticPr fontId="3"/>
  </si>
  <si>
    <t>7.3.1.カ</t>
    <phoneticPr fontId="3"/>
  </si>
  <si>
    <t>7.3.1.キ</t>
    <phoneticPr fontId="3"/>
  </si>
  <si>
    <t>7.3.1.ク</t>
    <phoneticPr fontId="3"/>
  </si>
  <si>
    <t>7.3.2.ア</t>
    <phoneticPr fontId="3"/>
  </si>
  <si>
    <t>7.3.2.イ</t>
    <phoneticPr fontId="3"/>
  </si>
  <si>
    <t>7.4.1.ア</t>
    <phoneticPr fontId="3"/>
  </si>
  <si>
    <t>7.4.1.イ</t>
    <phoneticPr fontId="3"/>
  </si>
  <si>
    <t>7.4.1.ウ</t>
    <phoneticPr fontId="3"/>
  </si>
  <si>
    <t>7.4.1.オ</t>
    <phoneticPr fontId="3"/>
  </si>
  <si>
    <t>7.4.2.ア</t>
    <phoneticPr fontId="3"/>
  </si>
  <si>
    <t>7.4.2.イ</t>
    <phoneticPr fontId="3"/>
  </si>
  <si>
    <t>7.4.2.ウ</t>
    <phoneticPr fontId="3"/>
  </si>
  <si>
    <t>7.4.2.オ</t>
    <phoneticPr fontId="3"/>
  </si>
  <si>
    <t>7.4.3.イ</t>
    <phoneticPr fontId="3"/>
  </si>
  <si>
    <t>7.4.3.ウ</t>
    <phoneticPr fontId="3"/>
  </si>
  <si>
    <t>7.5.ア</t>
    <phoneticPr fontId="3"/>
  </si>
  <si>
    <t>7.5.イ</t>
    <phoneticPr fontId="3"/>
  </si>
  <si>
    <t>7.5.ウ</t>
    <phoneticPr fontId="3"/>
  </si>
  <si>
    <t>8.1.1</t>
    <phoneticPr fontId="3"/>
  </si>
  <si>
    <t>8.1.2</t>
    <phoneticPr fontId="3"/>
  </si>
  <si>
    <t>空調設備の設計業務</t>
  </si>
  <si>
    <t>その他、付随業務</t>
  </si>
  <si>
    <t>2.3.2.（1）イ</t>
    <phoneticPr fontId="3"/>
  </si>
  <si>
    <t>事前調査業務</t>
  </si>
  <si>
    <t>各種関係機関との調整業務</t>
  </si>
  <si>
    <t>検査業務</t>
    <phoneticPr fontId="3"/>
  </si>
  <si>
    <t>空調設備の施工業務</t>
    <phoneticPr fontId="3"/>
  </si>
  <si>
    <t>一般的要件</t>
  </si>
  <si>
    <t>現場作業日・作業時間</t>
    <phoneticPr fontId="3"/>
  </si>
  <si>
    <t>試運転調整</t>
    <phoneticPr fontId="3"/>
  </si>
  <si>
    <t>工事現場の管理</t>
    <phoneticPr fontId="3"/>
  </si>
  <si>
    <t>空調設備の取扱い説明</t>
    <phoneticPr fontId="3"/>
  </si>
  <si>
    <t>その他、付随業務</t>
    <phoneticPr fontId="3"/>
  </si>
  <si>
    <t>3.3.2.（1）</t>
    <phoneticPr fontId="3"/>
  </si>
  <si>
    <t>3.3.2.（2）ア</t>
    <phoneticPr fontId="3"/>
  </si>
  <si>
    <t>3.3.2.（2）イ</t>
    <phoneticPr fontId="3"/>
  </si>
  <si>
    <t>3.3.2.（2）ウ</t>
    <phoneticPr fontId="3"/>
  </si>
  <si>
    <t>3.3.2.（2）エ</t>
    <phoneticPr fontId="3"/>
  </si>
  <si>
    <t>3.3.2.（2）オ</t>
    <phoneticPr fontId="3"/>
  </si>
  <si>
    <t>3.3.2.（2）カ</t>
    <phoneticPr fontId="3"/>
  </si>
  <si>
    <t>3.3.2.（2）ケ</t>
    <phoneticPr fontId="3"/>
  </si>
  <si>
    <t xml:space="preserve">3.3.2.（2）コ </t>
    <phoneticPr fontId="3"/>
  </si>
  <si>
    <t xml:space="preserve">3.3.2.（2）サ </t>
    <phoneticPr fontId="3"/>
  </si>
  <si>
    <t>各種関係機関との調整業務</t>
    <phoneticPr fontId="3"/>
  </si>
  <si>
    <t xml:space="preserve">3.3.2.（4）ア </t>
    <phoneticPr fontId="3"/>
  </si>
  <si>
    <t xml:space="preserve">3.3.2.（4）イ </t>
    <phoneticPr fontId="3"/>
  </si>
  <si>
    <t>3.3.2.（4）ウ</t>
    <phoneticPr fontId="3"/>
  </si>
  <si>
    <t xml:space="preserve">3.3.2.（4）エ </t>
    <phoneticPr fontId="3"/>
  </si>
  <si>
    <t>4.3.1.（1）ア</t>
    <phoneticPr fontId="3"/>
  </si>
  <si>
    <t xml:space="preserve">4.3.1.（1）イ </t>
    <phoneticPr fontId="3"/>
  </si>
  <si>
    <t xml:space="preserve">4.3.1.（1）ウ </t>
    <phoneticPr fontId="3"/>
  </si>
  <si>
    <t xml:space="preserve">4.3.1.（1）エ </t>
    <phoneticPr fontId="3"/>
  </si>
  <si>
    <t xml:space="preserve">4.3.2.（2）ア </t>
    <phoneticPr fontId="3"/>
  </si>
  <si>
    <t>事前調査業務</t>
    <phoneticPr fontId="3"/>
  </si>
  <si>
    <t>空調設備の工事監理業務</t>
    <phoneticPr fontId="3"/>
  </si>
  <si>
    <t>一般的要件</t>
    <phoneticPr fontId="3"/>
  </si>
  <si>
    <t>空調設備の維持管理業務</t>
    <phoneticPr fontId="3"/>
  </si>
  <si>
    <t>性能基準</t>
    <phoneticPr fontId="3"/>
  </si>
  <si>
    <t>保守点検</t>
    <phoneticPr fontId="3"/>
  </si>
  <si>
    <t>苦情・故障対応</t>
    <phoneticPr fontId="3"/>
  </si>
  <si>
    <t>助言</t>
    <phoneticPr fontId="3"/>
  </si>
  <si>
    <t>5.3.1.（6）ウ</t>
    <phoneticPr fontId="3"/>
  </si>
  <si>
    <t>5.3.2.（1）</t>
    <phoneticPr fontId="3"/>
  </si>
  <si>
    <t>共通事項</t>
    <phoneticPr fontId="3"/>
  </si>
  <si>
    <t>一般事項</t>
    <phoneticPr fontId="3"/>
  </si>
  <si>
    <t>冷暖房機器設備</t>
    <phoneticPr fontId="3"/>
  </si>
  <si>
    <t xml:space="preserve"> 室外機</t>
    <phoneticPr fontId="3"/>
  </si>
  <si>
    <t>室内機</t>
    <phoneticPr fontId="3"/>
  </si>
  <si>
    <t>配管設備</t>
    <phoneticPr fontId="3"/>
  </si>
  <si>
    <t>冷媒管</t>
    <phoneticPr fontId="3"/>
  </si>
  <si>
    <t>ドレン管</t>
    <phoneticPr fontId="3"/>
  </si>
  <si>
    <t>自動制御設備</t>
    <phoneticPr fontId="3"/>
  </si>
  <si>
    <t>集中コントローラー</t>
    <phoneticPr fontId="3"/>
  </si>
  <si>
    <t>個別リモコン</t>
    <phoneticPr fontId="3"/>
  </si>
  <si>
    <t xml:space="preserve"> その他</t>
    <phoneticPr fontId="3"/>
  </si>
  <si>
    <t>エネルギー供給設備</t>
    <phoneticPr fontId="3"/>
  </si>
  <si>
    <t>提出書類</t>
    <rPh sb="0" eb="2">
      <t>テイシュツ</t>
    </rPh>
    <rPh sb="2" eb="4">
      <t>ショルイ</t>
    </rPh>
    <phoneticPr fontId="3"/>
  </si>
  <si>
    <t>事業計画書等</t>
    <phoneticPr fontId="3"/>
  </si>
  <si>
    <t>事業計画書</t>
    <phoneticPr fontId="3"/>
  </si>
  <si>
    <t>セルフモニタリング計画書</t>
    <phoneticPr fontId="3"/>
  </si>
  <si>
    <t>設計業務に係る計画書等</t>
    <phoneticPr fontId="3"/>
  </si>
  <si>
    <t>施工業務に係る計画書等</t>
    <phoneticPr fontId="3"/>
  </si>
  <si>
    <t>2.3.2.（1）ウ</t>
    <phoneticPr fontId="3"/>
  </si>
  <si>
    <t>2.3.2.（2）イ</t>
    <phoneticPr fontId="3"/>
  </si>
  <si>
    <t>申請業務</t>
    <rPh sb="0" eb="2">
      <t>シンセイ</t>
    </rPh>
    <rPh sb="2" eb="4">
      <t>ギョウム</t>
    </rPh>
    <phoneticPr fontId="3"/>
  </si>
  <si>
    <t>2.3.2.（3）ア</t>
    <phoneticPr fontId="3"/>
  </si>
  <si>
    <t>3.3.1.（1）サ</t>
    <phoneticPr fontId="3"/>
  </si>
  <si>
    <t>工事用電力、水道、ガス等</t>
    <phoneticPr fontId="3"/>
  </si>
  <si>
    <t>3.3.1.（3）ア</t>
    <phoneticPr fontId="3"/>
  </si>
  <si>
    <t>3.3.1.（3）イ</t>
    <phoneticPr fontId="3"/>
  </si>
  <si>
    <t>3.3.1.（4）ウ</t>
    <phoneticPr fontId="3"/>
  </si>
  <si>
    <t>3.3.1.（4）エ</t>
    <phoneticPr fontId="3"/>
  </si>
  <si>
    <t>3.3.1.（4）オ</t>
    <phoneticPr fontId="3"/>
  </si>
  <si>
    <t>3.3.1.（4）カ</t>
    <phoneticPr fontId="3"/>
  </si>
  <si>
    <t>3.3.1.（5）ウ</t>
    <phoneticPr fontId="3"/>
  </si>
  <si>
    <t>3.3.1.（5）エ</t>
    <phoneticPr fontId="3"/>
  </si>
  <si>
    <t>3.3.1.（5）オ</t>
    <phoneticPr fontId="3"/>
  </si>
  <si>
    <t>3.3.1.（5）カ</t>
    <phoneticPr fontId="3"/>
  </si>
  <si>
    <t>3.3.1.（5）キ</t>
    <phoneticPr fontId="3"/>
  </si>
  <si>
    <t>3.3.1.（5）ク</t>
    <phoneticPr fontId="3"/>
  </si>
  <si>
    <t>3.3.1.（5）ケ</t>
    <phoneticPr fontId="3"/>
  </si>
  <si>
    <t>申請業務</t>
    <rPh sb="0" eb="2">
      <t>シンセイ</t>
    </rPh>
    <rPh sb="2" eb="4">
      <t>ギョウム</t>
    </rPh>
    <phoneticPr fontId="3"/>
  </si>
  <si>
    <t>3.3.2.（3）ア</t>
    <phoneticPr fontId="3"/>
  </si>
  <si>
    <t>3.3.2.（3）イ</t>
    <phoneticPr fontId="3"/>
  </si>
  <si>
    <t>申請業務</t>
    <rPh sb="0" eb="2">
      <t>シンセイ</t>
    </rPh>
    <phoneticPr fontId="3"/>
  </si>
  <si>
    <t xml:space="preserve">4.3.2.（1）ア </t>
    <phoneticPr fontId="3"/>
  </si>
  <si>
    <t>5.3.1.（1）イ</t>
    <phoneticPr fontId="3"/>
  </si>
  <si>
    <t>5.3.1.（1）ウ</t>
    <phoneticPr fontId="3"/>
  </si>
  <si>
    <t>5.3.1.（1）オ</t>
    <phoneticPr fontId="3"/>
  </si>
  <si>
    <t>5.3.1.（1）カ</t>
    <phoneticPr fontId="3"/>
  </si>
  <si>
    <t>5.3.1.（5）ア</t>
    <phoneticPr fontId="3"/>
  </si>
  <si>
    <t>5.3.1.（5）イ</t>
    <phoneticPr fontId="3"/>
  </si>
  <si>
    <t>5.3.2.（2）</t>
  </si>
  <si>
    <t>5.3.2.（3）</t>
  </si>
  <si>
    <t>各種関係機関との調整業務</t>
    <phoneticPr fontId="3"/>
  </si>
  <si>
    <t>申請業務</t>
    <phoneticPr fontId="3"/>
  </si>
  <si>
    <t>6.ウ</t>
    <phoneticPr fontId="3"/>
  </si>
  <si>
    <t>7.2.1.エ</t>
    <phoneticPr fontId="3"/>
  </si>
  <si>
    <t>7.2.1.サ</t>
    <phoneticPr fontId="3"/>
  </si>
  <si>
    <t>7.4.1.エ</t>
    <phoneticPr fontId="3"/>
  </si>
  <si>
    <t>7.4.2.エ</t>
    <phoneticPr fontId="3"/>
  </si>
  <si>
    <t>7.4.3.ア</t>
    <phoneticPr fontId="3"/>
  </si>
  <si>
    <t>中学校</t>
    <phoneticPr fontId="19"/>
  </si>
  <si>
    <t>楠</t>
    <phoneticPr fontId="19"/>
  </si>
  <si>
    <t>内部</t>
    <phoneticPr fontId="19"/>
  </si>
  <si>
    <t>桜</t>
    <phoneticPr fontId="19"/>
  </si>
  <si>
    <t>西朝明</t>
    <phoneticPr fontId="19"/>
  </si>
  <si>
    <t>羽津</t>
    <phoneticPr fontId="19"/>
  </si>
  <si>
    <t>三重平</t>
    <phoneticPr fontId="19"/>
  </si>
  <si>
    <t>中学校</t>
    <phoneticPr fontId="19"/>
  </si>
  <si>
    <t>西笹川</t>
    <phoneticPr fontId="19"/>
  </si>
  <si>
    <t>西陵</t>
    <phoneticPr fontId="19"/>
  </si>
  <si>
    <t>常磐</t>
    <phoneticPr fontId="19"/>
  </si>
  <si>
    <t>保々</t>
    <phoneticPr fontId="19"/>
  </si>
  <si>
    <t>朝明</t>
    <phoneticPr fontId="19"/>
  </si>
  <si>
    <t>大池</t>
    <phoneticPr fontId="19"/>
  </si>
  <si>
    <t>三滝</t>
    <phoneticPr fontId="19"/>
  </si>
  <si>
    <t>南</t>
    <phoneticPr fontId="19"/>
  </si>
  <si>
    <t>笹川</t>
    <phoneticPr fontId="19"/>
  </si>
  <si>
    <t>富洲原</t>
    <phoneticPr fontId="19"/>
  </si>
  <si>
    <t>富田</t>
    <phoneticPr fontId="19"/>
  </si>
  <si>
    <t>山手</t>
    <phoneticPr fontId="19"/>
  </si>
  <si>
    <t>塩浜</t>
    <phoneticPr fontId="19"/>
  </si>
  <si>
    <t>港</t>
    <phoneticPr fontId="19"/>
  </si>
  <si>
    <t>橋北</t>
    <phoneticPr fontId="19"/>
  </si>
  <si>
    <t>中部</t>
    <phoneticPr fontId="19"/>
  </si>
  <si>
    <t>定格
電流値(A)
③</t>
    <rPh sb="0" eb="2">
      <t>テイカク</t>
    </rPh>
    <rPh sb="3" eb="5">
      <t>デンリュウ</t>
    </rPh>
    <rPh sb="5" eb="6">
      <t>チ</t>
    </rPh>
    <phoneticPr fontId="3"/>
  </si>
  <si>
    <t>容量
(kVA)</t>
    <rPh sb="0" eb="2">
      <t>ヨウリョウ</t>
    </rPh>
    <phoneticPr fontId="3"/>
  </si>
  <si>
    <t>②/①
(％)</t>
    <phoneticPr fontId="3"/>
  </si>
  <si>
    <t>定格
電流値(A)
①</t>
    <rPh sb="0" eb="2">
      <t>テイカク</t>
    </rPh>
    <rPh sb="3" eb="5">
      <t>デンリュウ</t>
    </rPh>
    <rPh sb="5" eb="6">
      <t>チ</t>
    </rPh>
    <phoneticPr fontId="3"/>
  </si>
  <si>
    <t>(kW)</t>
    <phoneticPr fontId="3"/>
  </si>
  <si>
    <t>(kVA)</t>
    <phoneticPr fontId="3"/>
  </si>
  <si>
    <t>定格
電流値(A)</t>
    <rPh sb="0" eb="2">
      <t>テイカク</t>
    </rPh>
    <rPh sb="3" eb="5">
      <t>デンリュウ</t>
    </rPh>
    <rPh sb="5" eb="6">
      <t>チ</t>
    </rPh>
    <phoneticPr fontId="3"/>
  </si>
  <si>
    <t>(kW)</t>
    <phoneticPr fontId="3"/>
  </si>
  <si>
    <t>(kVA)</t>
    <phoneticPr fontId="3"/>
  </si>
  <si>
    <t>三相</t>
    <rPh sb="0" eb="2">
      <t>サンソウ</t>
    </rPh>
    <phoneticPr fontId="3"/>
  </si>
  <si>
    <t>単相</t>
    <rPh sb="0" eb="1">
      <t>タン</t>
    </rPh>
    <rPh sb="1" eb="2">
      <t>ソウ</t>
    </rPh>
    <phoneticPr fontId="3"/>
  </si>
  <si>
    <t>変圧器</t>
    <rPh sb="0" eb="3">
      <t>ヘンアツキ</t>
    </rPh>
    <phoneticPr fontId="3"/>
  </si>
  <si>
    <t>契約
電力</t>
    <rPh sb="0" eb="2">
      <t>ケイヤク</t>
    </rPh>
    <rPh sb="3" eb="5">
      <t>デンリョク</t>
    </rPh>
    <phoneticPr fontId="3"/>
  </si>
  <si>
    <t>受電
容量</t>
    <rPh sb="0" eb="2">
      <t>ジュデン</t>
    </rPh>
    <rPh sb="3" eb="5">
      <t>ヨウリョウ</t>
    </rPh>
    <phoneticPr fontId="3"/>
  </si>
  <si>
    <t>変圧器
改修の
有無</t>
    <rPh sb="0" eb="3">
      <t>ヘンアツキ</t>
    </rPh>
    <rPh sb="4" eb="6">
      <t>カイシュウ</t>
    </rPh>
    <rPh sb="8" eb="10">
      <t>ウム</t>
    </rPh>
    <phoneticPr fontId="3"/>
  </si>
  <si>
    <t>計画</t>
    <rPh sb="0" eb="2">
      <t>ケイカク</t>
    </rPh>
    <phoneticPr fontId="3"/>
  </si>
  <si>
    <t>現状(平成30年3月現在)</t>
    <rPh sb="0" eb="2">
      <t>ゲンジョウ</t>
    </rPh>
    <rPh sb="3" eb="5">
      <t>ヘイセイ</t>
    </rPh>
    <rPh sb="7" eb="8">
      <t>ネン</t>
    </rPh>
    <rPh sb="9" eb="10">
      <t>ガツ</t>
    </rPh>
    <rPh sb="10" eb="12">
      <t>ゲンザイ</t>
    </rPh>
    <phoneticPr fontId="3"/>
  </si>
  <si>
    <t>学校名</t>
    <rPh sb="0" eb="2">
      <t>ガッコウ</t>
    </rPh>
    <rPh sb="2" eb="3">
      <t>メイ</t>
    </rPh>
    <phoneticPr fontId="19"/>
  </si>
  <si>
    <t>学校
番号</t>
    <rPh sb="0" eb="2">
      <t>ガッコウ</t>
    </rPh>
    <rPh sb="3" eb="5">
      <t>バンゴウ</t>
    </rPh>
    <phoneticPr fontId="3"/>
  </si>
  <si>
    <t>小学校</t>
    <rPh sb="0" eb="3">
      <t>ショウガッコウ</t>
    </rPh>
    <phoneticPr fontId="19"/>
  </si>
  <si>
    <t>楠</t>
    <phoneticPr fontId="19"/>
  </si>
  <si>
    <t>中央</t>
    <phoneticPr fontId="19"/>
  </si>
  <si>
    <t>内部東</t>
    <phoneticPr fontId="19"/>
  </si>
  <si>
    <t>羽津北</t>
    <phoneticPr fontId="19"/>
  </si>
  <si>
    <t>八郷西</t>
    <phoneticPr fontId="19"/>
  </si>
  <si>
    <t>三重北</t>
    <phoneticPr fontId="19"/>
  </si>
  <si>
    <t>桜台</t>
    <phoneticPr fontId="19"/>
  </si>
  <si>
    <t>大谷台</t>
    <phoneticPr fontId="19"/>
  </si>
  <si>
    <t>三重西</t>
    <phoneticPr fontId="19"/>
  </si>
  <si>
    <t>常磐西</t>
    <phoneticPr fontId="19"/>
  </si>
  <si>
    <t>笹川東</t>
    <phoneticPr fontId="19"/>
  </si>
  <si>
    <t>泊山</t>
    <phoneticPr fontId="19"/>
  </si>
  <si>
    <t>高花平</t>
    <phoneticPr fontId="19"/>
  </si>
  <si>
    <t>水沢</t>
    <phoneticPr fontId="19"/>
  </si>
  <si>
    <t>保々</t>
    <phoneticPr fontId="19"/>
  </si>
  <si>
    <t>下野</t>
    <phoneticPr fontId="19"/>
  </si>
  <si>
    <t>八郷</t>
    <phoneticPr fontId="19"/>
  </si>
  <si>
    <t>大矢知興譲</t>
    <phoneticPr fontId="19"/>
  </si>
  <si>
    <t>三重</t>
    <phoneticPr fontId="19"/>
  </si>
  <si>
    <t>県</t>
    <phoneticPr fontId="19"/>
  </si>
  <si>
    <t>桜</t>
    <phoneticPr fontId="19"/>
  </si>
  <si>
    <t>神前</t>
    <phoneticPr fontId="19"/>
  </si>
  <si>
    <t>川島</t>
    <phoneticPr fontId="19"/>
  </si>
  <si>
    <t>河原田</t>
    <phoneticPr fontId="19"/>
  </si>
  <si>
    <t>小山田</t>
    <phoneticPr fontId="19"/>
  </si>
  <si>
    <t>内部</t>
    <phoneticPr fontId="19"/>
  </si>
  <si>
    <t>四郷</t>
    <phoneticPr fontId="19"/>
  </si>
  <si>
    <t>日永</t>
    <phoneticPr fontId="19"/>
  </si>
  <si>
    <t>常磐</t>
    <phoneticPr fontId="19"/>
  </si>
  <si>
    <t>羽津</t>
    <phoneticPr fontId="19"/>
  </si>
  <si>
    <t>富洲原</t>
    <phoneticPr fontId="19"/>
  </si>
  <si>
    <t>富田</t>
    <phoneticPr fontId="19"/>
  </si>
  <si>
    <t>塩浜</t>
    <phoneticPr fontId="19"/>
  </si>
  <si>
    <t>海蔵</t>
    <phoneticPr fontId="19"/>
  </si>
  <si>
    <t>橋北</t>
    <phoneticPr fontId="19"/>
  </si>
  <si>
    <t>浜田</t>
    <phoneticPr fontId="19"/>
  </si>
  <si>
    <t>中部西</t>
    <phoneticPr fontId="19"/>
  </si>
  <si>
    <t>②/①
(％)</t>
    <phoneticPr fontId="3"/>
  </si>
  <si>
    <t>(kW)</t>
    <phoneticPr fontId="3"/>
  </si>
  <si>
    <t>(kVA)</t>
    <phoneticPr fontId="3"/>
  </si>
  <si>
    <t>●受電容量計画表</t>
    <rPh sb="1" eb="3">
      <t>ジュデン</t>
    </rPh>
    <rPh sb="3" eb="5">
      <t>ヨウリョウ</t>
    </rPh>
    <rPh sb="5" eb="7">
      <t>ケイカク</t>
    </rPh>
    <rPh sb="7" eb="8">
      <t>ヒョウ</t>
    </rPh>
    <phoneticPr fontId="3"/>
  </si>
  <si>
    <t>(様式11－３）</t>
    <rPh sb="1" eb="3">
      <t>ヨウシキ</t>
    </rPh>
    <phoneticPr fontId="3"/>
  </si>
  <si>
    <r>
      <t>(m</t>
    </r>
    <r>
      <rPr>
        <vertAlign val="superscript"/>
        <sz val="11"/>
        <rFont val="ＭＳ 明朝"/>
        <family val="1"/>
        <charset val="128"/>
      </rPr>
      <t>3</t>
    </r>
    <r>
      <rPr>
        <sz val="11"/>
        <rFont val="ＭＳ 明朝"/>
        <family val="1"/>
        <charset val="128"/>
      </rPr>
      <t>/年)</t>
    </r>
    <rPh sb="4" eb="5">
      <t>ネン</t>
    </rPh>
    <phoneticPr fontId="3"/>
  </si>
  <si>
    <t>ガス</t>
    <phoneticPr fontId="3"/>
  </si>
  <si>
    <t>(千円/年)</t>
    <rPh sb="1" eb="3">
      <t>センエン</t>
    </rPh>
    <rPh sb="4" eb="5">
      <t>ネン</t>
    </rPh>
    <phoneticPr fontId="3"/>
  </si>
  <si>
    <t>(kWh/年)</t>
    <rPh sb="5" eb="6">
      <t>ネン</t>
    </rPh>
    <phoneticPr fontId="3"/>
  </si>
  <si>
    <t>電力</t>
    <rPh sb="0" eb="2">
      <t>デンリョク</t>
    </rPh>
    <phoneticPr fontId="3"/>
  </si>
  <si>
    <t>合計</t>
    <rPh sb="0" eb="2">
      <t>ゴウケイ</t>
    </rPh>
    <phoneticPr fontId="3"/>
  </si>
  <si>
    <t>ガス</t>
    <phoneticPr fontId="3"/>
  </si>
  <si>
    <t>計</t>
    <rPh sb="0" eb="1">
      <t>ケイ</t>
    </rPh>
    <phoneticPr fontId="3"/>
  </si>
  <si>
    <t>2年度～</t>
    <rPh sb="1" eb="3">
      <t>ネンド</t>
    </rPh>
    <phoneticPr fontId="3"/>
  </si>
  <si>
    <t>初年度</t>
    <rPh sb="0" eb="3">
      <t>ショネンド</t>
    </rPh>
    <phoneticPr fontId="3"/>
  </si>
  <si>
    <t>単位</t>
    <rPh sb="0" eb="2">
      <t>タンイ</t>
    </rPh>
    <phoneticPr fontId="3"/>
  </si>
  <si>
    <t>料金</t>
    <rPh sb="0" eb="2">
      <t>リョウキン</t>
    </rPh>
    <phoneticPr fontId="3"/>
  </si>
  <si>
    <t>消費量</t>
    <rPh sb="0" eb="2">
      <t>ショウヒ</t>
    </rPh>
    <rPh sb="2" eb="3">
      <t>リョウ</t>
    </rPh>
    <phoneticPr fontId="3"/>
  </si>
  <si>
    <t>種別</t>
    <rPh sb="0" eb="2">
      <t>シュベツ</t>
    </rPh>
    <phoneticPr fontId="3"/>
  </si>
  <si>
    <t>学校名</t>
    <rPh sb="0" eb="2">
      <t>ガッコウ</t>
    </rPh>
    <rPh sb="2" eb="3">
      <t>メイ</t>
    </rPh>
    <phoneticPr fontId="3"/>
  </si>
  <si>
    <t>●エネルギー量総括表</t>
    <rPh sb="6" eb="7">
      <t>リョウ</t>
    </rPh>
    <rPh sb="7" eb="9">
      <t>ソウカツ</t>
    </rPh>
    <rPh sb="9" eb="10">
      <t>オモテ</t>
    </rPh>
    <phoneticPr fontId="3"/>
  </si>
  <si>
    <t>(様式11－４）</t>
    <rPh sb="1" eb="3">
      <t>ヨウシキ</t>
    </rPh>
    <phoneticPr fontId="3"/>
  </si>
  <si>
    <t>※４ 各機器類の仕様（能力、消費量）がわかる資料等を添付してください。</t>
    <rPh sb="3" eb="7">
      <t>カクキキルイ</t>
    </rPh>
    <rPh sb="8" eb="10">
      <t>シヨウ</t>
    </rPh>
    <rPh sb="11" eb="13">
      <t>ノウリョク</t>
    </rPh>
    <rPh sb="14" eb="17">
      <t>ショウヒリョウ</t>
    </rPh>
    <rPh sb="22" eb="24">
      <t>シリョウ</t>
    </rPh>
    <rPh sb="24" eb="25">
      <t>トウ</t>
    </rPh>
    <rPh sb="26" eb="28">
      <t>テンプ</t>
    </rPh>
    <phoneticPr fontId="3"/>
  </si>
  <si>
    <t>※３ ガスの消費量は、標準状態の体積（m3N）を入力してください。</t>
    <rPh sb="6" eb="8">
      <t>ショウヒ</t>
    </rPh>
    <rPh sb="8" eb="9">
      <t>リョウ</t>
    </rPh>
    <rPh sb="11" eb="13">
      <t>ヒョウジュン</t>
    </rPh>
    <rPh sb="13" eb="15">
      <t>ジョウタイ</t>
    </rPh>
    <rPh sb="16" eb="18">
      <t>タイセキ</t>
    </rPh>
    <rPh sb="24" eb="26">
      <t>ニュウリョク</t>
    </rPh>
    <phoneticPr fontId="3"/>
  </si>
  <si>
    <t>※２ 蓄熱式の場合は、蓄熱利用時の定格能力（冷房、暖房）、蓄熱利用時の消費電力（冷房、暖房）、1日当たりの蓄熱に要する定格消費電力量（冷房、暖房）を記入してください。</t>
    <rPh sb="3" eb="6">
      <t>チクネツシキ</t>
    </rPh>
    <rPh sb="7" eb="9">
      <t>バアイ</t>
    </rPh>
    <rPh sb="11" eb="12">
      <t>チク</t>
    </rPh>
    <rPh sb="12" eb="13">
      <t>ネツ</t>
    </rPh>
    <rPh sb="13" eb="15">
      <t>リヨウ</t>
    </rPh>
    <rPh sb="15" eb="16">
      <t>ジ</t>
    </rPh>
    <rPh sb="17" eb="19">
      <t>テイカク</t>
    </rPh>
    <rPh sb="19" eb="21">
      <t>ノウリョク</t>
    </rPh>
    <rPh sb="22" eb="24">
      <t>レイボウ</t>
    </rPh>
    <rPh sb="25" eb="27">
      <t>ダンボウ</t>
    </rPh>
    <rPh sb="29" eb="30">
      <t>チク</t>
    </rPh>
    <rPh sb="30" eb="31">
      <t>ネツ</t>
    </rPh>
    <rPh sb="31" eb="33">
      <t>リヨウ</t>
    </rPh>
    <rPh sb="33" eb="34">
      <t>ジ</t>
    </rPh>
    <rPh sb="35" eb="37">
      <t>ショウヒ</t>
    </rPh>
    <rPh sb="37" eb="39">
      <t>デンリョク</t>
    </rPh>
    <rPh sb="40" eb="42">
      <t>レイボウ</t>
    </rPh>
    <rPh sb="43" eb="45">
      <t>ダンボウ</t>
    </rPh>
    <rPh sb="48" eb="49">
      <t>ニチ</t>
    </rPh>
    <rPh sb="49" eb="50">
      <t>ア</t>
    </rPh>
    <rPh sb="53" eb="55">
      <t>チクネツ</t>
    </rPh>
    <rPh sb="56" eb="57">
      <t>ヨウ</t>
    </rPh>
    <rPh sb="59" eb="61">
      <t>テイカク</t>
    </rPh>
    <rPh sb="61" eb="63">
      <t>ショウヒ</t>
    </rPh>
    <rPh sb="63" eb="65">
      <t>デンリョク</t>
    </rPh>
    <rPh sb="65" eb="66">
      <t>リョウ</t>
    </rPh>
    <rPh sb="67" eb="69">
      <t>レイボウ</t>
    </rPh>
    <rPh sb="70" eb="72">
      <t>ダンボウ</t>
    </rPh>
    <rPh sb="74" eb="76">
      <t>キニュウ</t>
    </rPh>
    <phoneticPr fontId="3"/>
  </si>
  <si>
    <t>※１ 着色されているセル部分に、適宜入力して下さい。ガスを使用する場合は、右上のプルダウンメニューより、ガス種別を選択してください。</t>
    <rPh sb="3" eb="5">
      <t>チャクショク</t>
    </rPh>
    <rPh sb="12" eb="14">
      <t>ブブン</t>
    </rPh>
    <rPh sb="16" eb="18">
      <t>テキギ</t>
    </rPh>
    <rPh sb="18" eb="20">
      <t>ニュウリョク</t>
    </rPh>
    <rPh sb="22" eb="23">
      <t>クダ</t>
    </rPh>
    <rPh sb="29" eb="31">
      <t>シヨウ</t>
    </rPh>
    <rPh sb="33" eb="35">
      <t>バアイ</t>
    </rPh>
    <rPh sb="37" eb="39">
      <t>ミギウエ</t>
    </rPh>
    <rPh sb="54" eb="56">
      <t>シュベツ</t>
    </rPh>
    <rPh sb="57" eb="59">
      <t>センタク</t>
    </rPh>
    <phoneticPr fontId="3"/>
  </si>
  <si>
    <t>その他計</t>
    <rPh sb="2" eb="3">
      <t>タ</t>
    </rPh>
    <rPh sb="3" eb="4">
      <t>ケイ</t>
    </rPh>
    <phoneticPr fontId="3"/>
  </si>
  <si>
    <t>　例）室外機散水設備</t>
    <rPh sb="1" eb="2">
      <t>レイ</t>
    </rPh>
    <rPh sb="3" eb="6">
      <t>シツガイキ</t>
    </rPh>
    <rPh sb="6" eb="8">
      <t>サンスイ</t>
    </rPh>
    <rPh sb="8" eb="10">
      <t>セツビ</t>
    </rPh>
    <phoneticPr fontId="30"/>
  </si>
  <si>
    <t>屋外</t>
    <rPh sb="0" eb="2">
      <t>オクガイ</t>
    </rPh>
    <phoneticPr fontId="30"/>
  </si>
  <si>
    <t>室外機散水装置</t>
    <rPh sb="0" eb="3">
      <t>シツガイキ</t>
    </rPh>
    <rPh sb="3" eb="5">
      <t>サンスイ</t>
    </rPh>
    <rPh sb="5" eb="7">
      <t>ソウチ</t>
    </rPh>
    <phoneticPr fontId="30"/>
  </si>
  <si>
    <t>WSP-1</t>
  </si>
  <si>
    <t>　例）LPガスの気化装置</t>
    <rPh sb="1" eb="2">
      <t>レイ</t>
    </rPh>
    <rPh sb="8" eb="10">
      <t>キカ</t>
    </rPh>
    <rPh sb="10" eb="12">
      <t>ソウチ</t>
    </rPh>
    <phoneticPr fontId="30"/>
  </si>
  <si>
    <t>ＬＰガス気化装置</t>
    <rPh sb="4" eb="6">
      <t>キカ</t>
    </rPh>
    <rPh sb="6" eb="8">
      <t>ソウチ</t>
    </rPh>
    <phoneticPr fontId="30"/>
  </si>
  <si>
    <t>LPG-1</t>
  </si>
  <si>
    <t>その他電力を消費するものを記入してください。</t>
    <rPh sb="2" eb="3">
      <t>タ</t>
    </rPh>
    <rPh sb="3" eb="5">
      <t>デンリョク</t>
    </rPh>
    <rPh sb="6" eb="8">
      <t>ショウヒ</t>
    </rPh>
    <rPh sb="13" eb="15">
      <t>キニュウ</t>
    </rPh>
    <phoneticPr fontId="30"/>
  </si>
  <si>
    <t>その他</t>
    <rPh sb="2" eb="3">
      <t>タ</t>
    </rPh>
    <phoneticPr fontId="3"/>
  </si>
  <si>
    <t>室内機計</t>
    <rPh sb="0" eb="3">
      <t>シツナイキ</t>
    </rPh>
    <rPh sb="3" eb="4">
      <t>ケイ</t>
    </rPh>
    <phoneticPr fontId="3"/>
  </si>
  <si>
    <t>天井吊型室内機</t>
    <rPh sb="0" eb="2">
      <t>テンジョウ</t>
    </rPh>
    <rPh sb="2" eb="3">
      <t>ツリ</t>
    </rPh>
    <rPh sb="3" eb="4">
      <t>カタ</t>
    </rPh>
    <rPh sb="4" eb="7">
      <t>シツナイキ</t>
    </rPh>
    <phoneticPr fontId="30"/>
  </si>
  <si>
    <t>B-05</t>
  </si>
  <si>
    <t>B-04</t>
  </si>
  <si>
    <t>B-03</t>
  </si>
  <si>
    <t>B-02</t>
  </si>
  <si>
    <t>B-01</t>
  </si>
  <si>
    <t>A-05</t>
  </si>
  <si>
    <t>A-04</t>
  </si>
  <si>
    <t>A-03</t>
  </si>
  <si>
    <t>A-02</t>
  </si>
  <si>
    <t>A-01</t>
  </si>
  <si>
    <t>室内機</t>
    <rPh sb="0" eb="3">
      <t>シツナイキ</t>
    </rPh>
    <phoneticPr fontId="3"/>
  </si>
  <si>
    <t>室外機計</t>
    <rPh sb="0" eb="3">
      <t>シツガイキ</t>
    </rPh>
    <rPh sb="3" eb="4">
      <t>ケイ</t>
    </rPh>
    <phoneticPr fontId="3"/>
  </si>
  <si>
    <t>冷暖房切替型　ハイパワーマルチ</t>
    <rPh sb="0" eb="3">
      <t>レイダンボウ</t>
    </rPh>
    <rPh sb="3" eb="5">
      <t>キリカエ</t>
    </rPh>
    <rPh sb="5" eb="6">
      <t>カタ</t>
    </rPh>
    <phoneticPr fontId="30"/>
  </si>
  <si>
    <t>ビル用マルチ型　ガスヒートポンプエアコン室外機</t>
    <rPh sb="2" eb="3">
      <t>ヨウ</t>
    </rPh>
    <rPh sb="6" eb="7">
      <t>カタ</t>
    </rPh>
    <rPh sb="20" eb="23">
      <t>シツガイキ</t>
    </rPh>
    <phoneticPr fontId="30"/>
  </si>
  <si>
    <t>B</t>
  </si>
  <si>
    <t>A</t>
  </si>
  <si>
    <t>室外機</t>
    <rPh sb="0" eb="3">
      <t>シツガイキ</t>
    </rPh>
    <phoneticPr fontId="3"/>
  </si>
  <si>
    <t>（㎥）</t>
    <phoneticPr fontId="3"/>
  </si>
  <si>
    <t>（㎥/台）</t>
    <rPh sb="3" eb="4">
      <t>ダイ</t>
    </rPh>
    <phoneticPr fontId="3"/>
  </si>
  <si>
    <t>（kW）</t>
    <phoneticPr fontId="3"/>
  </si>
  <si>
    <t>（kW/台）</t>
    <rPh sb="4" eb="5">
      <t>ダイ</t>
    </rPh>
    <phoneticPr fontId="3"/>
  </si>
  <si>
    <t>（kWh）</t>
    <phoneticPr fontId="3"/>
  </si>
  <si>
    <t>（kWh/台）</t>
    <rPh sb="5" eb="6">
      <t>ダイ</t>
    </rPh>
    <phoneticPr fontId="3"/>
  </si>
  <si>
    <t>（kW）</t>
  </si>
  <si>
    <t>（V）</t>
    <phoneticPr fontId="3"/>
  </si>
  <si>
    <t>（Φ）</t>
    <phoneticPr fontId="3"/>
  </si>
  <si>
    <t>（kW/台）</t>
  </si>
  <si>
    <t>暖房</t>
    <rPh sb="0" eb="2">
      <t>ダンボウ</t>
    </rPh>
    <phoneticPr fontId="3"/>
  </si>
  <si>
    <t>冷房</t>
    <rPh sb="0" eb="2">
      <t>レイボウ</t>
    </rPh>
    <phoneticPr fontId="3"/>
  </si>
  <si>
    <t>消費電力
合計</t>
    <rPh sb="0" eb="2">
      <t>ショウヒ</t>
    </rPh>
    <rPh sb="2" eb="4">
      <t>デンリョク</t>
    </rPh>
    <rPh sb="5" eb="6">
      <t>ゴウ</t>
    </rPh>
    <rPh sb="6" eb="7">
      <t>ケイ</t>
    </rPh>
    <phoneticPr fontId="3"/>
  </si>
  <si>
    <t>消費電力</t>
    <rPh sb="0" eb="2">
      <t>ショウヒ</t>
    </rPh>
    <rPh sb="2" eb="4">
      <t>デンリョク</t>
    </rPh>
    <phoneticPr fontId="3"/>
  </si>
  <si>
    <t>LPG</t>
    <phoneticPr fontId="19"/>
  </si>
  <si>
    <t>定格ガス消費量合計</t>
    <rPh sb="0" eb="2">
      <t>テイカク</t>
    </rPh>
    <rPh sb="4" eb="6">
      <t>ショウヒ</t>
    </rPh>
    <rPh sb="6" eb="7">
      <t>リョウ</t>
    </rPh>
    <rPh sb="7" eb="8">
      <t>ゴウ</t>
    </rPh>
    <rPh sb="8" eb="9">
      <t>ケイ</t>
    </rPh>
    <phoneticPr fontId="3"/>
  </si>
  <si>
    <t>定格ガス消費量</t>
    <rPh sb="0" eb="2">
      <t>テイカク</t>
    </rPh>
    <rPh sb="4" eb="6">
      <t>ショウヒ</t>
    </rPh>
    <rPh sb="6" eb="7">
      <t>リョウ</t>
    </rPh>
    <phoneticPr fontId="3"/>
  </si>
  <si>
    <t>待機時</t>
    <rPh sb="0" eb="2">
      <t>タイキ</t>
    </rPh>
    <rPh sb="2" eb="3">
      <t>ジ</t>
    </rPh>
    <phoneticPr fontId="3"/>
  </si>
  <si>
    <t>蓄熱消費電力合計</t>
    <rPh sb="0" eb="1">
      <t>チク</t>
    </rPh>
    <rPh sb="1" eb="2">
      <t>ネツ</t>
    </rPh>
    <rPh sb="2" eb="4">
      <t>ショウヒ</t>
    </rPh>
    <rPh sb="4" eb="6">
      <t>デンリョク</t>
    </rPh>
    <rPh sb="6" eb="7">
      <t>ゴウ</t>
    </rPh>
    <rPh sb="7" eb="8">
      <t>ケイ</t>
    </rPh>
    <phoneticPr fontId="3"/>
  </si>
  <si>
    <t>蓄熱消費電力</t>
    <rPh sb="0" eb="1">
      <t>チク</t>
    </rPh>
    <rPh sb="1" eb="2">
      <t>ネツ</t>
    </rPh>
    <rPh sb="2" eb="4">
      <t>ショウヒ</t>
    </rPh>
    <rPh sb="4" eb="6">
      <t>デンリョク</t>
    </rPh>
    <phoneticPr fontId="3"/>
  </si>
  <si>
    <t>定格消費電力合計</t>
    <rPh sb="0" eb="2">
      <t>テイカク</t>
    </rPh>
    <rPh sb="2" eb="4">
      <t>ショウヒ</t>
    </rPh>
    <rPh sb="4" eb="6">
      <t>デンリョク</t>
    </rPh>
    <rPh sb="6" eb="7">
      <t>ゴウ</t>
    </rPh>
    <rPh sb="7" eb="8">
      <t>ケイ</t>
    </rPh>
    <phoneticPr fontId="3"/>
  </si>
  <si>
    <t>定格消費電力</t>
    <rPh sb="0" eb="2">
      <t>テイカク</t>
    </rPh>
    <rPh sb="2" eb="4">
      <t>ショウヒ</t>
    </rPh>
    <rPh sb="4" eb="6">
      <t>デンリョク</t>
    </rPh>
    <phoneticPr fontId="3"/>
  </si>
  <si>
    <t>電圧</t>
    <rPh sb="0" eb="2">
      <t>デンアツ</t>
    </rPh>
    <phoneticPr fontId="3"/>
  </si>
  <si>
    <t>相</t>
    <rPh sb="0" eb="1">
      <t>ソウ</t>
    </rPh>
    <phoneticPr fontId="3"/>
  </si>
  <si>
    <t>定格能力合計</t>
    <rPh sb="0" eb="2">
      <t>テイカク</t>
    </rPh>
    <rPh sb="2" eb="4">
      <t>ノウリョク</t>
    </rPh>
    <rPh sb="4" eb="5">
      <t>ゴウ</t>
    </rPh>
    <rPh sb="5" eb="6">
      <t>ケイ</t>
    </rPh>
    <phoneticPr fontId="3"/>
  </si>
  <si>
    <t>定格能力</t>
    <rPh sb="0" eb="2">
      <t>テイカク</t>
    </rPh>
    <rPh sb="2" eb="4">
      <t>ノウリョク</t>
    </rPh>
    <phoneticPr fontId="3"/>
  </si>
  <si>
    <t>都市ガス</t>
    <rPh sb="0" eb="2">
      <t>トシ</t>
    </rPh>
    <phoneticPr fontId="19"/>
  </si>
  <si>
    <t>備考</t>
    <rPh sb="0" eb="2">
      <t>ビコウ</t>
    </rPh>
    <phoneticPr fontId="3"/>
  </si>
  <si>
    <t>機器能力</t>
    <rPh sb="0" eb="2">
      <t>キキ</t>
    </rPh>
    <rPh sb="2" eb="4">
      <t>ノウリョク</t>
    </rPh>
    <phoneticPr fontId="3"/>
  </si>
  <si>
    <t>台数
（台）</t>
    <rPh sb="0" eb="2">
      <t>ダイスウ</t>
    </rPh>
    <rPh sb="4" eb="5">
      <t>ダイ</t>
    </rPh>
    <phoneticPr fontId="3"/>
  </si>
  <si>
    <t>設置場所</t>
    <rPh sb="0" eb="2">
      <t>セッチ</t>
    </rPh>
    <rPh sb="2" eb="4">
      <t>バショ</t>
    </rPh>
    <phoneticPr fontId="3"/>
  </si>
  <si>
    <t>型番</t>
    <rPh sb="0" eb="2">
      <t>カタバン</t>
    </rPh>
    <phoneticPr fontId="3"/>
  </si>
  <si>
    <t>製造者名</t>
    <rPh sb="0" eb="3">
      <t>セイゾウシャ</t>
    </rPh>
    <rPh sb="3" eb="4">
      <t>メイ</t>
    </rPh>
    <phoneticPr fontId="3"/>
  </si>
  <si>
    <t>機器名称</t>
    <rPh sb="0" eb="2">
      <t>キキ</t>
    </rPh>
    <rPh sb="2" eb="4">
      <t>メイショウ</t>
    </rPh>
    <phoneticPr fontId="3"/>
  </si>
  <si>
    <t>系統記号</t>
    <rPh sb="0" eb="2">
      <t>ケイトウ</t>
    </rPh>
    <rPh sb="2" eb="4">
      <t>キゴウ</t>
    </rPh>
    <phoneticPr fontId="3"/>
  </si>
  <si>
    <t>（様式11－５）</t>
    <rPh sb="1" eb="3">
      <t>ヨウシキ</t>
    </rPh>
    <phoneticPr fontId="3"/>
  </si>
  <si>
    <t>ガスを使用する場合は、都市ガスまたはLPG種別を選択してください⇒</t>
    <rPh sb="3" eb="5">
      <t>シヨウ</t>
    </rPh>
    <rPh sb="7" eb="9">
      <t>バアイ</t>
    </rPh>
    <rPh sb="11" eb="13">
      <t>トシ</t>
    </rPh>
    <rPh sb="21" eb="23">
      <t>シュベツ</t>
    </rPh>
    <rPh sb="24" eb="26">
      <t>センタク</t>
    </rPh>
    <phoneticPr fontId="3"/>
  </si>
  <si>
    <t>○×小学校</t>
    <rPh sb="2" eb="5">
      <t>ショウガッコウ</t>
    </rPh>
    <phoneticPr fontId="3"/>
  </si>
  <si>
    <t>学校別　空調機器表</t>
    <rPh sb="0" eb="2">
      <t>ガッコウ</t>
    </rPh>
    <rPh sb="2" eb="3">
      <t>ベツ</t>
    </rPh>
    <rPh sb="4" eb="6">
      <t>クウチョウ</t>
    </rPh>
    <rPh sb="6" eb="8">
      <t>キキ</t>
    </rPh>
    <rPh sb="8" eb="9">
      <t>ヒョウ</t>
    </rPh>
    <phoneticPr fontId="3"/>
  </si>
  <si>
    <t xml:space="preserve">※４ 光熱水費並びにCO2排出量算出にあたり、ピーク時最大負荷、空調機運転時間、月別負荷率、月別負荷、月別待機時間、料金単価、CO2排出係数は変更出来ません。 </t>
    <rPh sb="5" eb="6">
      <t>スイ</t>
    </rPh>
    <rPh sb="42" eb="44">
      <t>フカ</t>
    </rPh>
    <phoneticPr fontId="3"/>
  </si>
  <si>
    <t>※３ このシートは、様式11-5とリンクしています。学校毎に様式11-5と様式11-6を必ずセットで利用してください。</t>
    <rPh sb="10" eb="12">
      <t>ヨウシキ</t>
    </rPh>
    <rPh sb="26" eb="28">
      <t>ガッコウ</t>
    </rPh>
    <rPh sb="28" eb="29">
      <t>ゴト</t>
    </rPh>
    <rPh sb="30" eb="32">
      <t>ヨウシキ</t>
    </rPh>
    <rPh sb="37" eb="39">
      <t>ヨウシキ</t>
    </rPh>
    <rPh sb="44" eb="45">
      <t>カナラ</t>
    </rPh>
    <rPh sb="50" eb="52">
      <t>リヨウ</t>
    </rPh>
    <phoneticPr fontId="3"/>
  </si>
  <si>
    <t>※２ ピーク時最大負荷は、光熱水費算出のための仮設定値です。様式11-5の空調機器表作成の際は、各々で熱負荷を算定の上、機器選定してください。</t>
    <rPh sb="6" eb="7">
      <t>ジ</t>
    </rPh>
    <rPh sb="7" eb="9">
      <t>サイダイ</t>
    </rPh>
    <rPh sb="9" eb="11">
      <t>フカ</t>
    </rPh>
    <rPh sb="13" eb="15">
      <t>コウネツ</t>
    </rPh>
    <rPh sb="15" eb="16">
      <t>ミズ</t>
    </rPh>
    <rPh sb="16" eb="17">
      <t>ヒ</t>
    </rPh>
    <rPh sb="17" eb="19">
      <t>サンシュツ</t>
    </rPh>
    <rPh sb="23" eb="24">
      <t>カリ</t>
    </rPh>
    <rPh sb="24" eb="27">
      <t>セッテイチ</t>
    </rPh>
    <rPh sb="30" eb="32">
      <t>ヨウシキ</t>
    </rPh>
    <rPh sb="37" eb="39">
      <t>クウチョウ</t>
    </rPh>
    <rPh sb="39" eb="41">
      <t>キキ</t>
    </rPh>
    <rPh sb="41" eb="42">
      <t>ヒョウ</t>
    </rPh>
    <rPh sb="42" eb="44">
      <t>サクセイ</t>
    </rPh>
    <rPh sb="45" eb="46">
      <t>サイ</t>
    </rPh>
    <rPh sb="48" eb="50">
      <t>オノオノ</t>
    </rPh>
    <rPh sb="51" eb="52">
      <t>ネツ</t>
    </rPh>
    <rPh sb="52" eb="54">
      <t>フカ</t>
    </rPh>
    <rPh sb="55" eb="57">
      <t>サンテイ</t>
    </rPh>
    <rPh sb="58" eb="59">
      <t>ウエ</t>
    </rPh>
    <rPh sb="60" eb="62">
      <t>キキ</t>
    </rPh>
    <rPh sb="62" eb="64">
      <t>センテイ</t>
    </rPh>
    <phoneticPr fontId="3"/>
  </si>
  <si>
    <t>※１ 水道使用量は、基準となる1年間の消費量等を月別に入力してください（着色されているセル部分）。</t>
    <rPh sb="3" eb="5">
      <t>スイドウ</t>
    </rPh>
    <rPh sb="5" eb="7">
      <t>シヨウ</t>
    </rPh>
    <rPh sb="7" eb="8">
      <t>リョウ</t>
    </rPh>
    <rPh sb="10" eb="12">
      <t>キジュン</t>
    </rPh>
    <rPh sb="16" eb="18">
      <t>ネンカン</t>
    </rPh>
    <rPh sb="19" eb="21">
      <t>ショウヒ</t>
    </rPh>
    <rPh sb="21" eb="22">
      <t>リョウ</t>
    </rPh>
    <rPh sb="22" eb="23">
      <t>トウ</t>
    </rPh>
    <rPh sb="24" eb="25">
      <t>ツキ</t>
    </rPh>
    <rPh sb="25" eb="26">
      <t>ベツ</t>
    </rPh>
    <rPh sb="27" eb="29">
      <t>ニュウリョク</t>
    </rPh>
    <rPh sb="36" eb="38">
      <t>チャクショク</t>
    </rPh>
    <rPh sb="45" eb="47">
      <t>ブブン</t>
    </rPh>
    <phoneticPr fontId="3"/>
  </si>
  <si>
    <t>t-CO2/年</t>
    <rPh sb="6" eb="7">
      <t>ネン</t>
    </rPh>
    <phoneticPr fontId="3"/>
  </si>
  <si>
    <t>㎥/年</t>
    <rPh sb="2" eb="3">
      <t>ネン</t>
    </rPh>
    <phoneticPr fontId="3"/>
  </si>
  <si>
    <t>小計</t>
    <rPh sb="0" eb="2">
      <t>ショウケイ</t>
    </rPh>
    <phoneticPr fontId="3"/>
  </si>
  <si>
    <t>kg-CO2/㎥</t>
    <phoneticPr fontId="3"/>
  </si>
  <si>
    <t>水道</t>
    <rPh sb="0" eb="2">
      <t>スイドウ</t>
    </rPh>
    <phoneticPr fontId="3"/>
  </si>
  <si>
    <t>㎥</t>
    <phoneticPr fontId="3"/>
  </si>
  <si>
    <t>円/㎥×</t>
    <rPh sb="0" eb="1">
      <t>エン</t>
    </rPh>
    <phoneticPr fontId="3"/>
  </si>
  <si>
    <t>従量料金</t>
    <rPh sb="0" eb="2">
      <t>ジュウリョウ</t>
    </rPh>
    <rPh sb="2" eb="4">
      <t>リョウキン</t>
    </rPh>
    <phoneticPr fontId="3"/>
  </si>
  <si>
    <t>水道料金</t>
    <rPh sb="0" eb="2">
      <t>スイドウ</t>
    </rPh>
    <rPh sb="2" eb="4">
      <t>リョウキン</t>
    </rPh>
    <phoneticPr fontId="3"/>
  </si>
  <si>
    <t>円/㎥N×</t>
    <rPh sb="0" eb="1">
      <t>エン</t>
    </rPh>
    <phoneticPr fontId="3"/>
  </si>
  <si>
    <t>冬期</t>
    <rPh sb="0" eb="2">
      <t>トウキ</t>
    </rPh>
    <phoneticPr fontId="3"/>
  </si>
  <si>
    <t>その他季</t>
    <rPh sb="2" eb="3">
      <t>タ</t>
    </rPh>
    <rPh sb="3" eb="4">
      <t>キ</t>
    </rPh>
    <phoneticPr fontId="3"/>
  </si>
  <si>
    <t>ヶ月</t>
    <rPh sb="1" eb="2">
      <t>ゲツ</t>
    </rPh>
    <phoneticPr fontId="3"/>
  </si>
  <si>
    <t>ＬＰＧ</t>
    <phoneticPr fontId="3"/>
  </si>
  <si>
    <t>円/月×</t>
    <rPh sb="0" eb="1">
      <t>エン</t>
    </rPh>
    <rPh sb="2" eb="3">
      <t>ツキ</t>
    </rPh>
    <phoneticPr fontId="3"/>
  </si>
  <si>
    <t>基本料金</t>
    <rPh sb="0" eb="2">
      <t>キホン</t>
    </rPh>
    <rPh sb="2" eb="4">
      <t>リョウキン</t>
    </rPh>
    <phoneticPr fontId="3"/>
  </si>
  <si>
    <t>kg-CO2/㎥</t>
    <phoneticPr fontId="3"/>
  </si>
  <si>
    <t>都市ガス
（13A）</t>
    <rPh sb="0" eb="2">
      <t>トシ</t>
    </rPh>
    <phoneticPr fontId="3"/>
  </si>
  <si>
    <t>ガス料金</t>
    <rPh sb="2" eb="4">
      <t>リョウキン</t>
    </rPh>
    <phoneticPr fontId="3"/>
  </si>
  <si>
    <t>kWh/年</t>
    <rPh sb="4" eb="5">
      <t>ネン</t>
    </rPh>
    <phoneticPr fontId="3"/>
  </si>
  <si>
    <t>再エネ発電促進賦課金</t>
    <rPh sb="0" eb="1">
      <t>サイ</t>
    </rPh>
    <rPh sb="3" eb="5">
      <t>ハツデン</t>
    </rPh>
    <rPh sb="5" eb="7">
      <t>ソクシン</t>
    </rPh>
    <rPh sb="7" eb="10">
      <t>フカキン</t>
    </rPh>
    <phoneticPr fontId="3"/>
  </si>
  <si>
    <t>燃料費調整単価</t>
    <rPh sb="0" eb="2">
      <t>ネンリョウ</t>
    </rPh>
    <rPh sb="3" eb="5">
      <t>チョウセイ</t>
    </rPh>
    <rPh sb="5" eb="7">
      <t>タンカ</t>
    </rPh>
    <phoneticPr fontId="3"/>
  </si>
  <si>
    <t>電力用料金</t>
    <rPh sb="0" eb="3">
      <t>デンリョクヨウ</t>
    </rPh>
    <rPh sb="3" eb="5">
      <t>リョウキン</t>
    </rPh>
    <phoneticPr fontId="3"/>
  </si>
  <si>
    <t>円/kWh（昼間）×</t>
    <rPh sb="0" eb="1">
      <t>エン</t>
    </rPh>
    <rPh sb="6" eb="8">
      <t>チュウカン</t>
    </rPh>
    <phoneticPr fontId="3"/>
  </si>
  <si>
    <t>＋</t>
    <phoneticPr fontId="19"/>
  </si>
  <si>
    <t>（</t>
    <phoneticPr fontId="19"/>
  </si>
  <si>
    <t>非空調期間</t>
    <rPh sb="0" eb="1">
      <t>ヒ</t>
    </rPh>
    <rPh sb="1" eb="3">
      <t>クウチョウ</t>
    </rPh>
    <rPh sb="3" eb="4">
      <t>キ</t>
    </rPh>
    <rPh sb="4" eb="5">
      <t>カン</t>
    </rPh>
    <phoneticPr fontId="3"/>
  </si>
  <si>
    <t>kWh</t>
    <phoneticPr fontId="3"/>
  </si>
  <si>
    <t>）</t>
    <phoneticPr fontId="19"/>
  </si>
  <si>
    <t>暖房期間</t>
    <rPh sb="0" eb="2">
      <t>ダンボウ</t>
    </rPh>
    <rPh sb="2" eb="4">
      <t>キカン</t>
    </rPh>
    <phoneticPr fontId="3"/>
  </si>
  <si>
    <t>夏季</t>
    <rPh sb="0" eb="2">
      <t>カキ</t>
    </rPh>
    <phoneticPr fontId="3"/>
  </si>
  <si>
    <t>冷房期間</t>
    <rPh sb="0" eb="2">
      <t>レイボウ</t>
    </rPh>
    <rPh sb="2" eb="4">
      <t>キカン</t>
    </rPh>
    <phoneticPr fontId="3"/>
  </si>
  <si>
    <t>（力率割引）</t>
    <rPh sb="1" eb="2">
      <t>リキ</t>
    </rPh>
    <rPh sb="2" eb="3">
      <t>リツ</t>
    </rPh>
    <rPh sb="3" eb="5">
      <t>ワリビキ</t>
    </rPh>
    <phoneticPr fontId="3"/>
  </si>
  <si>
    <t>ヶ月×</t>
    <rPh sb="1" eb="2">
      <t>ゲツ</t>
    </rPh>
    <phoneticPr fontId="3"/>
  </si>
  <si>
    <t>kW×</t>
    <phoneticPr fontId="3"/>
  </si>
  <si>
    <t>円/kW･月×</t>
    <rPh sb="0" eb="1">
      <t>エン</t>
    </rPh>
    <rPh sb="5" eb="6">
      <t>ツキ</t>
    </rPh>
    <phoneticPr fontId="3"/>
  </si>
  <si>
    <t>kWh</t>
    <phoneticPr fontId="3"/>
  </si>
  <si>
    <t>kg-CO2/kWh</t>
    <phoneticPr fontId="3"/>
  </si>
  <si>
    <t>高圧電力AS</t>
    <rPh sb="0" eb="2">
      <t>コウアツ</t>
    </rPh>
    <rPh sb="2" eb="4">
      <t>デンリョク</t>
    </rPh>
    <phoneticPr fontId="3"/>
  </si>
  <si>
    <t>電力料金</t>
    <rPh sb="0" eb="2">
      <t>デンリョク</t>
    </rPh>
    <rPh sb="2" eb="4">
      <t>リョウキン</t>
    </rPh>
    <phoneticPr fontId="3"/>
  </si>
  <si>
    <t>CO2排出量</t>
    <rPh sb="3" eb="5">
      <t>ハイシュツ</t>
    </rPh>
    <rPh sb="5" eb="6">
      <t>リョウ</t>
    </rPh>
    <phoneticPr fontId="3"/>
  </si>
  <si>
    <t>CO2排出係数</t>
    <rPh sb="3" eb="5">
      <t>ハイシュツ</t>
    </rPh>
    <rPh sb="5" eb="7">
      <t>ケイスウ</t>
    </rPh>
    <phoneticPr fontId="3"/>
  </si>
  <si>
    <t>金額（円/年）</t>
    <rPh sb="0" eb="2">
      <t>キンガク</t>
    </rPh>
    <rPh sb="3" eb="4">
      <t>エン</t>
    </rPh>
    <rPh sb="5" eb="6">
      <t>ネン</t>
    </rPh>
    <phoneticPr fontId="3"/>
  </si>
  <si>
    <t>算出根拠</t>
    <rPh sb="0" eb="2">
      <t>サンシュツ</t>
    </rPh>
    <rPh sb="2" eb="4">
      <t>コンキョ</t>
    </rPh>
    <phoneticPr fontId="3"/>
  </si>
  <si>
    <t>区分</t>
    <rPh sb="0" eb="2">
      <t>クブン</t>
    </rPh>
    <phoneticPr fontId="3"/>
  </si>
  <si>
    <t>費目</t>
    <rPh sb="0" eb="2">
      <t>ヒモク</t>
    </rPh>
    <phoneticPr fontId="3"/>
  </si>
  <si>
    <t>年間CO2排出量の算定（参考）</t>
    <rPh sb="0" eb="2">
      <t>ネンカン</t>
    </rPh>
    <rPh sb="5" eb="7">
      <t>ハイシュツ</t>
    </rPh>
    <rPh sb="7" eb="8">
      <t>リョウ</t>
    </rPh>
    <rPh sb="9" eb="11">
      <t>サンテイ</t>
    </rPh>
    <rPh sb="12" eb="14">
      <t>サンコウ</t>
    </rPh>
    <phoneticPr fontId="3"/>
  </si>
  <si>
    <t>蓄熱槽や室外機散水設備への補給水量等を入力して下さい。</t>
    <rPh sb="0" eb="1">
      <t>チク</t>
    </rPh>
    <rPh sb="1" eb="2">
      <t>ネツ</t>
    </rPh>
    <rPh sb="2" eb="3">
      <t>ソウ</t>
    </rPh>
    <rPh sb="4" eb="7">
      <t>シツガイキ</t>
    </rPh>
    <rPh sb="7" eb="9">
      <t>サンスイ</t>
    </rPh>
    <rPh sb="9" eb="11">
      <t>セツビ</t>
    </rPh>
    <rPh sb="13" eb="15">
      <t>ホキュウ</t>
    </rPh>
    <rPh sb="15" eb="17">
      <t>スイリョウ</t>
    </rPh>
    <rPh sb="17" eb="18">
      <t>トウ</t>
    </rPh>
    <rPh sb="19" eb="21">
      <t>ニュウリョク</t>
    </rPh>
    <rPh sb="23" eb="24">
      <t>クダ</t>
    </rPh>
    <phoneticPr fontId="3"/>
  </si>
  <si>
    <t>－</t>
  </si>
  <si>
    <t>水道使用量（㎥）</t>
    <rPh sb="0" eb="2">
      <t>スイドウ</t>
    </rPh>
    <rPh sb="2" eb="5">
      <t>シヨウリョウ</t>
    </rPh>
    <phoneticPr fontId="3"/>
  </si>
  <si>
    <t>ガス消費量（㎥）</t>
    <rPh sb="2" eb="4">
      <t>ショウヒ</t>
    </rPh>
    <rPh sb="4" eb="5">
      <t>リョウ</t>
    </rPh>
    <phoneticPr fontId="3"/>
  </si>
  <si>
    <t>その他消費電力量（kWh）</t>
    <rPh sb="2" eb="3">
      <t>タ</t>
    </rPh>
    <rPh sb="3" eb="5">
      <t>ショウヒ</t>
    </rPh>
    <rPh sb="5" eb="7">
      <t>デンリョク</t>
    </rPh>
    <rPh sb="7" eb="8">
      <t>リョウ</t>
    </rPh>
    <phoneticPr fontId="3"/>
  </si>
  <si>
    <t>蓄熱時消費電力量（kWh）</t>
    <rPh sb="0" eb="1">
      <t>チク</t>
    </rPh>
    <rPh sb="1" eb="2">
      <t>ネツ</t>
    </rPh>
    <rPh sb="2" eb="3">
      <t>ジ</t>
    </rPh>
    <rPh sb="3" eb="5">
      <t>ショウヒ</t>
    </rPh>
    <rPh sb="5" eb="7">
      <t>デンリョク</t>
    </rPh>
    <rPh sb="7" eb="8">
      <t>リョウ</t>
    </rPh>
    <phoneticPr fontId="3"/>
  </si>
  <si>
    <t>室内機消費電力量（kWh）</t>
    <rPh sb="0" eb="3">
      <t>シツナイキ</t>
    </rPh>
    <rPh sb="3" eb="5">
      <t>ショウヒ</t>
    </rPh>
    <rPh sb="5" eb="7">
      <t>デンリョク</t>
    </rPh>
    <rPh sb="7" eb="8">
      <t>リョウ</t>
    </rPh>
    <phoneticPr fontId="3"/>
  </si>
  <si>
    <t>室外機消費電力量（kWh）</t>
    <rPh sb="0" eb="3">
      <t>シツガイキ</t>
    </rPh>
    <rPh sb="3" eb="5">
      <t>ショウヒ</t>
    </rPh>
    <rPh sb="5" eb="7">
      <t>デンリョク</t>
    </rPh>
    <rPh sb="7" eb="8">
      <t>リョウ</t>
    </rPh>
    <phoneticPr fontId="3"/>
  </si>
  <si>
    <t>月別待機時間（h）</t>
    <rPh sb="0" eb="2">
      <t>ツキベツ</t>
    </rPh>
    <rPh sb="2" eb="4">
      <t>タイキ</t>
    </rPh>
    <rPh sb="4" eb="6">
      <t>ジカン</t>
    </rPh>
    <phoneticPr fontId="3"/>
  </si>
  <si>
    <t>全負荷相当運転時間（h）</t>
    <rPh sb="0" eb="1">
      <t>ゼン</t>
    </rPh>
    <rPh sb="1" eb="3">
      <t>フカ</t>
    </rPh>
    <rPh sb="3" eb="5">
      <t>ソウトウ</t>
    </rPh>
    <rPh sb="5" eb="7">
      <t>ウンテン</t>
    </rPh>
    <rPh sb="7" eb="9">
      <t>ジカン</t>
    </rPh>
    <phoneticPr fontId="3"/>
  </si>
  <si>
    <t>月別負荷率（％）</t>
    <rPh sb="0" eb="2">
      <t>ツキベツ</t>
    </rPh>
    <rPh sb="2" eb="4">
      <t>フカ</t>
    </rPh>
    <rPh sb="4" eb="5">
      <t>リツ</t>
    </rPh>
    <phoneticPr fontId="3"/>
  </si>
  <si>
    <t>－</t>
    <phoneticPr fontId="3"/>
  </si>
  <si>
    <t>－</t>
    <phoneticPr fontId="19"/>
  </si>
  <si>
    <t>運転時間（ｈ/日）</t>
    <rPh sb="7" eb="8">
      <t>ニチ</t>
    </rPh>
    <phoneticPr fontId="19"/>
  </si>
  <si>
    <t>運転日数（日/月）</t>
    <rPh sb="5" eb="6">
      <t>ニチ</t>
    </rPh>
    <rPh sb="7" eb="8">
      <t>ゲツ</t>
    </rPh>
    <phoneticPr fontId="19"/>
  </si>
  <si>
    <t>空調機運転時間（ｈ）</t>
    <rPh sb="0" eb="2">
      <t>クウチョウ</t>
    </rPh>
    <rPh sb="2" eb="3">
      <t>キ</t>
    </rPh>
    <rPh sb="3" eb="5">
      <t>ウンテン</t>
    </rPh>
    <rPh sb="5" eb="7">
      <t>ジカン</t>
    </rPh>
    <phoneticPr fontId="19"/>
  </si>
  <si>
    <t>5月</t>
  </si>
  <si>
    <t>4月</t>
  </si>
  <si>
    <t>3月</t>
  </si>
  <si>
    <t>2月</t>
  </si>
  <si>
    <t>1月</t>
  </si>
  <si>
    <t>12月</t>
  </si>
  <si>
    <t>11月</t>
  </si>
  <si>
    <t>10月</t>
  </si>
  <si>
    <t>9月</t>
  </si>
  <si>
    <t>8月</t>
  </si>
  <si>
    <t>7月</t>
    <rPh sb="1" eb="2">
      <t>ガツ</t>
    </rPh>
    <phoneticPr fontId="3"/>
  </si>
  <si>
    <t>6月</t>
    <rPh sb="1" eb="2">
      <t>ガツ</t>
    </rPh>
    <phoneticPr fontId="3"/>
  </si>
  <si>
    <t>冷房期間</t>
    <rPh sb="0" eb="2">
      <t>レイボウ</t>
    </rPh>
    <rPh sb="2" eb="3">
      <t>キ</t>
    </rPh>
    <rPh sb="3" eb="4">
      <t>カン</t>
    </rPh>
    <phoneticPr fontId="3"/>
  </si>
  <si>
    <t>月別エネルギー消費量の算定</t>
    <rPh sb="0" eb="2">
      <t>ツキベツ</t>
    </rPh>
    <rPh sb="7" eb="10">
      <t>ショウヒリョウ</t>
    </rPh>
    <rPh sb="11" eb="13">
      <t>サンテイ</t>
    </rPh>
    <phoneticPr fontId="3"/>
  </si>
  <si>
    <t>（様式11－６）</t>
    <phoneticPr fontId="3"/>
  </si>
  <si>
    <t>○×小学校</t>
    <phoneticPr fontId="19"/>
  </si>
  <si>
    <t>学校別　光熱水費算定表</t>
    <rPh sb="0" eb="2">
      <t>ガッコウ</t>
    </rPh>
    <rPh sb="2" eb="3">
      <t>ベツ</t>
    </rPh>
    <rPh sb="4" eb="8">
      <t>コウネツミズヒ</t>
    </rPh>
    <rPh sb="8" eb="10">
      <t>サンテイ</t>
    </rPh>
    <rPh sb="10" eb="11">
      <t>ヒョウ</t>
    </rPh>
    <phoneticPr fontId="3"/>
  </si>
  <si>
    <t>紫色のセルの必要箇所に入力すること。</t>
    <rPh sb="0" eb="1">
      <t>ムラサキ</t>
    </rPh>
    <rPh sb="1" eb="2">
      <t>イロ</t>
    </rPh>
    <rPh sb="6" eb="8">
      <t>ヒツヨウ</t>
    </rPh>
    <rPh sb="8" eb="10">
      <t>カショ</t>
    </rPh>
    <rPh sb="11" eb="13">
      <t>ニュウリョク</t>
    </rPh>
    <phoneticPr fontId="3"/>
  </si>
  <si>
    <t>※紫色のセルの必要箇所に入力すること。</t>
    <rPh sb="1" eb="2">
      <t>ムラサキ</t>
    </rPh>
    <rPh sb="2" eb="3">
      <t>イロ</t>
    </rPh>
    <rPh sb="7" eb="9">
      <t>ヒツヨウ</t>
    </rPh>
    <rPh sb="9" eb="11">
      <t>カショ</t>
    </rPh>
    <rPh sb="12" eb="14">
      <t>ニュウリョク</t>
    </rPh>
    <phoneticPr fontId="3"/>
  </si>
  <si>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3"/>
  </si>
  <si>
    <t>・質問及び意見が多い場合、行を適宜追加すること。</t>
    <rPh sb="1" eb="3">
      <t>シツモン</t>
    </rPh>
    <rPh sb="3" eb="4">
      <t>オヨ</t>
    </rPh>
    <rPh sb="5" eb="7">
      <t>イケン</t>
    </rPh>
    <phoneticPr fontId="3"/>
  </si>
  <si>
    <t>・同じ内容の質問及び意見を異なる資料・箇所に対して行う場合にも、別の質問及び意見として記入すること。</t>
    <rPh sb="6" eb="8">
      <t>シツモン</t>
    </rPh>
    <rPh sb="8" eb="9">
      <t>オヨ</t>
    </rPh>
    <rPh sb="10" eb="12">
      <t>イケン</t>
    </rPh>
    <rPh sb="34" eb="36">
      <t>シツモン</t>
    </rPh>
    <rPh sb="36" eb="37">
      <t>オヨ</t>
    </rPh>
    <rPh sb="38" eb="40">
      <t>イケン</t>
    </rPh>
    <phoneticPr fontId="3"/>
  </si>
  <si>
    <t>※記入上の注意</t>
  </si>
  <si>
    <t>例</t>
    <rPh sb="0" eb="1">
      <t>レイ</t>
    </rPh>
    <phoneticPr fontId="3"/>
  </si>
  <si>
    <t>質問事項</t>
    <rPh sb="0" eb="2">
      <t>シツモン</t>
    </rPh>
    <rPh sb="2" eb="4">
      <t>ジコウ</t>
    </rPh>
    <phoneticPr fontId="3"/>
  </si>
  <si>
    <t>項目名</t>
    <rPh sb="0" eb="2">
      <t>コウモク</t>
    </rPh>
    <rPh sb="2" eb="3">
      <t>メイ</t>
    </rPh>
    <phoneticPr fontId="3"/>
  </si>
  <si>
    <t>章</t>
    <rPh sb="0" eb="1">
      <t>ショウ</t>
    </rPh>
    <phoneticPr fontId="3"/>
  </si>
  <si>
    <t>頁</t>
    <rPh sb="0" eb="1">
      <t>ページ</t>
    </rPh>
    <phoneticPr fontId="3"/>
  </si>
  <si>
    <t>資料名</t>
    <rPh sb="0" eb="2">
      <t>シリョウ</t>
    </rPh>
    <rPh sb="2" eb="3">
      <t>メイ</t>
    </rPh>
    <phoneticPr fontId="3"/>
  </si>
  <si>
    <t>●●●●</t>
    <phoneticPr fontId="3"/>
  </si>
  <si>
    <t>ア</t>
    <phoneticPr fontId="3"/>
  </si>
  <si>
    <t>（2）</t>
    <phoneticPr fontId="3"/>
  </si>
  <si>
    <t>目</t>
    <rPh sb="0" eb="1">
      <t>メ</t>
    </rPh>
    <phoneticPr fontId="3"/>
  </si>
  <si>
    <t>項</t>
    <rPh sb="0" eb="1">
      <t>コウ</t>
    </rPh>
    <phoneticPr fontId="3"/>
  </si>
  <si>
    <t>メールアドレス</t>
    <phoneticPr fontId="3"/>
  </si>
  <si>
    <t>ファックス番号</t>
    <phoneticPr fontId="3"/>
  </si>
  <si>
    <t>電話番号</t>
  </si>
  <si>
    <t>担当者氏名</t>
    <rPh sb="3" eb="4">
      <t>シ</t>
    </rPh>
    <phoneticPr fontId="3"/>
  </si>
  <si>
    <t>担当者所属・役職</t>
    <rPh sb="0" eb="3">
      <t>タントウシャ</t>
    </rPh>
    <rPh sb="6" eb="8">
      <t>ヤクショク</t>
    </rPh>
    <phoneticPr fontId="3"/>
  </si>
  <si>
    <t>会社所在地</t>
    <rPh sb="0" eb="1">
      <t>カイ</t>
    </rPh>
    <rPh sb="1" eb="2">
      <t>シャ</t>
    </rPh>
    <phoneticPr fontId="3"/>
  </si>
  <si>
    <t>会社名</t>
  </si>
  <si>
    <t>平成　　年　　月　　日</t>
    <phoneticPr fontId="3"/>
  </si>
  <si>
    <t>入札説明書等に関する質問書</t>
    <rPh sb="0" eb="5">
      <t>ニュウサツセツメイショ</t>
    </rPh>
    <rPh sb="5" eb="6">
      <t>トウ</t>
    </rPh>
    <rPh sb="10" eb="12">
      <t>シツモン</t>
    </rPh>
    <rPh sb="12" eb="13">
      <t>ショ</t>
    </rPh>
    <phoneticPr fontId="3"/>
  </si>
  <si>
    <t xml:space="preserve"> 「四日市市立小中学校空調設備整備事業」に関する入札説明書等について、次のとおり質問事項がありますので提出します。</t>
    <rPh sb="2" eb="7">
      <t>ヨッカイチシリツ</t>
    </rPh>
    <rPh sb="7" eb="11">
      <t>ショウチュウガッコウ</t>
    </rPh>
    <rPh sb="11" eb="13">
      <t>クウチョウ</t>
    </rPh>
    <rPh sb="13" eb="15">
      <t>セツビ</t>
    </rPh>
    <rPh sb="15" eb="17">
      <t>セイビ</t>
    </rPh>
    <rPh sb="17" eb="19">
      <t>ジギョウ</t>
    </rPh>
    <rPh sb="21" eb="22">
      <t>カン</t>
    </rPh>
    <rPh sb="24" eb="29">
      <t>ニュウサツセツメイショ</t>
    </rPh>
    <rPh sb="29" eb="30">
      <t>トウ</t>
    </rPh>
    <rPh sb="40" eb="42">
      <t>シツモン</t>
    </rPh>
    <rPh sb="42" eb="44">
      <t>ジコウ</t>
    </rPh>
    <phoneticPr fontId="3"/>
  </si>
  <si>
    <t>入札説明書</t>
    <rPh sb="0" eb="5">
      <t>ニュウサツセツメイショ</t>
    </rPh>
    <phoneticPr fontId="3"/>
  </si>
  <si>
    <t>●損益計画書</t>
    <rPh sb="1" eb="3">
      <t>ソンエキ</t>
    </rPh>
    <rPh sb="3" eb="6">
      <t>ケイカクショ</t>
    </rPh>
    <phoneticPr fontId="3"/>
  </si>
  <si>
    <t>■損益計画書</t>
    <rPh sb="1" eb="3">
      <t>ソンエキ</t>
    </rPh>
    <rPh sb="3" eb="6">
      <t>ケイカクショ</t>
    </rPh>
    <phoneticPr fontId="3"/>
  </si>
  <si>
    <t>１年目</t>
    <rPh sb="1" eb="3">
      <t>ネンメ</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</si>
  <si>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</si>
  <si>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</si>
  <si>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</si>
  <si>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</si>
  <si>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６年目</t>
    <rPh sb="1" eb="3">
      <t>ネンメ</t>
    </rPh>
    <phoneticPr fontId="3"/>
  </si>
  <si>
    <t>７年目</t>
    <rPh sb="1" eb="3">
      <t>ネンメ</t>
    </rPh>
    <phoneticPr fontId="3"/>
  </si>
  <si>
    <t>８年目</t>
    <rPh sb="1" eb="3">
      <t>ネンメ</t>
    </rPh>
    <phoneticPr fontId="3"/>
  </si>
  <si>
    <t>９年目</t>
    <rPh sb="1" eb="3">
      <t>ネンメ</t>
    </rPh>
    <phoneticPr fontId="3"/>
  </si>
  <si>
    <t>１０年目</t>
    <rPh sb="2" eb="4">
      <t>ネンメ</t>
    </rPh>
    <phoneticPr fontId="3"/>
  </si>
  <si>
    <t>１１年目</t>
    <rPh sb="2" eb="4">
      <t>ネンメ</t>
    </rPh>
    <phoneticPr fontId="3"/>
  </si>
  <si>
    <t>１２年目</t>
    <rPh sb="2" eb="4">
      <t>ネンメ</t>
    </rPh>
    <phoneticPr fontId="3"/>
  </si>
  <si>
    <t>１３年目</t>
    <rPh sb="2" eb="4">
      <t>ネンメ</t>
    </rPh>
    <phoneticPr fontId="3"/>
  </si>
  <si>
    <t>（単位：円）</t>
    <rPh sb="1" eb="3">
      <t>タンイ</t>
    </rPh>
    <rPh sb="4" eb="5">
      <t>エン</t>
    </rPh>
    <phoneticPr fontId="3"/>
  </si>
  <si>
    <t>平成（年度）</t>
    <rPh sb="0" eb="2">
      <t>ヘイセイ</t>
    </rPh>
    <rPh sb="3" eb="5">
      <t>ネンド</t>
    </rPh>
    <phoneticPr fontId="3"/>
  </si>
  <si>
    <t xml:space="preserve"> 科目</t>
    <rPh sb="1" eb="3">
      <t>カモク</t>
    </rPh>
    <phoneticPr fontId="3"/>
  </si>
  <si>
    <t>収入計</t>
    <rPh sb="0" eb="2">
      <t>シュウニュウ</t>
    </rPh>
    <rPh sb="2" eb="3">
      <t>ケイ</t>
    </rPh>
    <phoneticPr fontId="3"/>
  </si>
  <si>
    <t>　　（上記中の割賦金利）</t>
    <rPh sb="3" eb="5">
      <t>ジョウキ</t>
    </rPh>
    <rPh sb="5" eb="6">
      <t>チュウ</t>
    </rPh>
    <rPh sb="7" eb="9">
      <t>カップ</t>
    </rPh>
    <rPh sb="9" eb="11">
      <t>キンリ</t>
    </rPh>
    <phoneticPr fontId="3"/>
  </si>
  <si>
    <t>支出計</t>
    <rPh sb="0" eb="2">
      <t>シシュツ</t>
    </rPh>
    <rPh sb="2" eb="3">
      <t>ケイ</t>
    </rPh>
    <phoneticPr fontId="3"/>
  </si>
  <si>
    <t>業務経費（原価）</t>
    <rPh sb="0" eb="2">
      <t>ギョウム</t>
    </rPh>
    <rPh sb="2" eb="4">
      <t>ケイヒ</t>
    </rPh>
    <rPh sb="5" eb="7">
      <t>ゲンカ</t>
    </rPh>
    <phoneticPr fontId="3"/>
  </si>
  <si>
    <t>公租公課</t>
    <rPh sb="0" eb="2">
      <t>コウソ</t>
    </rPh>
    <rPh sb="2" eb="4">
      <t>コウカ</t>
    </rPh>
    <phoneticPr fontId="3"/>
  </si>
  <si>
    <t>支払利息</t>
    <rPh sb="0" eb="2">
      <t>シハライ</t>
    </rPh>
    <rPh sb="2" eb="4">
      <t>リソク</t>
    </rPh>
    <phoneticPr fontId="3"/>
  </si>
  <si>
    <t>その他</t>
    <rPh sb="0" eb="3">
      <t>ソノタ</t>
    </rPh>
    <phoneticPr fontId="3"/>
  </si>
  <si>
    <t>税引前当期損益</t>
    <rPh sb="0" eb="1">
      <t>ゼイ</t>
    </rPh>
    <rPh sb="1" eb="2">
      <t>ヒ</t>
    </rPh>
    <rPh sb="2" eb="3">
      <t>マエ</t>
    </rPh>
    <rPh sb="3" eb="5">
      <t>トウキ</t>
    </rPh>
    <rPh sb="5" eb="7">
      <t>ソンエキ</t>
    </rPh>
    <phoneticPr fontId="3"/>
  </si>
  <si>
    <t>法人税等</t>
    <rPh sb="0" eb="3">
      <t>ホウジンゼイ</t>
    </rPh>
    <rPh sb="3" eb="4">
      <t>トウ</t>
    </rPh>
    <phoneticPr fontId="3"/>
  </si>
  <si>
    <t>税引後当期損益</t>
    <rPh sb="0" eb="1">
      <t>ゼイ</t>
    </rPh>
    <rPh sb="1" eb="2">
      <t>ヒ</t>
    </rPh>
    <rPh sb="2" eb="3">
      <t>ゴ</t>
    </rPh>
    <rPh sb="3" eb="5">
      <t>トウキ</t>
    </rPh>
    <rPh sb="5" eb="7">
      <t>ソンエキ</t>
    </rPh>
    <phoneticPr fontId="3"/>
  </si>
  <si>
    <t>■キャッシュフロー計算書</t>
    <rPh sb="9" eb="12">
      <t>ケイサンショ</t>
    </rPh>
    <phoneticPr fontId="3"/>
  </si>
  <si>
    <t>科目</t>
    <rPh sb="0" eb="2">
      <t>カモク</t>
    </rPh>
    <phoneticPr fontId="3"/>
  </si>
  <si>
    <t>キャッシュインフロー計</t>
    <rPh sb="10" eb="11">
      <t>ケイ</t>
    </rPh>
    <phoneticPr fontId="3"/>
  </si>
  <si>
    <t>税引後利益</t>
    <rPh sb="0" eb="2">
      <t>ゼイビキ</t>
    </rPh>
    <rPh sb="2" eb="3">
      <t>ゴ</t>
    </rPh>
    <rPh sb="3" eb="5">
      <t>リエキ</t>
    </rPh>
    <phoneticPr fontId="3"/>
  </si>
  <si>
    <t>資本金</t>
    <rPh sb="0" eb="3">
      <t>シホンキン</t>
    </rPh>
    <phoneticPr fontId="3"/>
  </si>
  <si>
    <t>借入金</t>
    <rPh sb="0" eb="2">
      <t>カリイレ</t>
    </rPh>
    <rPh sb="2" eb="3">
      <t>キン</t>
    </rPh>
    <phoneticPr fontId="3"/>
  </si>
  <si>
    <t>キャッシュアウトフロー計</t>
    <rPh sb="11" eb="12">
      <t>ケイ</t>
    </rPh>
    <phoneticPr fontId="3"/>
  </si>
  <si>
    <t>初期費用</t>
    <rPh sb="0" eb="2">
      <t>ショキ</t>
    </rPh>
    <rPh sb="2" eb="4">
      <t>ヒヨウ</t>
    </rPh>
    <phoneticPr fontId="3"/>
  </si>
  <si>
    <t>設備投資費用</t>
    <rPh sb="0" eb="2">
      <t>セツビ</t>
    </rPh>
    <rPh sb="2" eb="4">
      <t>トウシ</t>
    </rPh>
    <rPh sb="4" eb="6">
      <t>ヒヨウ</t>
    </rPh>
    <phoneticPr fontId="3"/>
  </si>
  <si>
    <t>元本</t>
    <rPh sb="0" eb="2">
      <t>ガンポン</t>
    </rPh>
    <phoneticPr fontId="3"/>
  </si>
  <si>
    <t>ネットキャッシュフロー</t>
    <phoneticPr fontId="3"/>
  </si>
  <si>
    <t>配当</t>
    <rPh sb="0" eb="2">
      <t>ハイトウ</t>
    </rPh>
    <phoneticPr fontId="3"/>
  </si>
  <si>
    <t>未処分金（内部留保金）</t>
    <phoneticPr fontId="3"/>
  </si>
  <si>
    <t>未処分金累計</t>
    <rPh sb="4" eb="6">
      <t>ルイケイ</t>
    </rPh>
    <phoneticPr fontId="3"/>
  </si>
  <si>
    <t>■経営指標</t>
    <rPh sb="1" eb="3">
      <t>ケイエイ</t>
    </rPh>
    <rPh sb="3" eb="5">
      <t>シヒョウ</t>
    </rPh>
    <phoneticPr fontId="3"/>
  </si>
  <si>
    <t>DSCR　各期</t>
    <rPh sb="5" eb="7">
      <t>カクキ</t>
    </rPh>
    <phoneticPr fontId="3"/>
  </si>
  <si>
    <t>DSCR　事業期間平均</t>
    <rPh sb="5" eb="7">
      <t>ジギョウ</t>
    </rPh>
    <rPh sb="7" eb="9">
      <t>キカン</t>
    </rPh>
    <rPh sb="9" eb="11">
      <t>ヘイキン</t>
    </rPh>
    <phoneticPr fontId="3"/>
  </si>
  <si>
    <t>PIRR</t>
    <phoneticPr fontId="3"/>
  </si>
  <si>
    <t>EIRR</t>
    <phoneticPr fontId="3"/>
  </si>
  <si>
    <t>※本表の費目等は、適宜変更して結構です。</t>
    <rPh sb="1" eb="3">
      <t>ホンピョウ</t>
    </rPh>
    <rPh sb="4" eb="6">
      <t>ヒモク</t>
    </rPh>
    <rPh sb="6" eb="7">
      <t>トウ</t>
    </rPh>
    <rPh sb="9" eb="11">
      <t>テキギ</t>
    </rPh>
    <rPh sb="11" eb="13">
      <t>ヘンコウ</t>
    </rPh>
    <rPh sb="15" eb="17">
      <t>ケッコウ</t>
    </rPh>
    <phoneticPr fontId="3"/>
  </si>
  <si>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3"/>
  </si>
  <si>
    <t>※金額は、消費税及び地方消費税相当額を除いた額を記入してください。</t>
    <rPh sb="19" eb="20">
      <t>ノゾ</t>
    </rPh>
    <rPh sb="22" eb="23">
      <t>ガク</t>
    </rPh>
    <phoneticPr fontId="3"/>
  </si>
  <si>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3"/>
  </si>
  <si>
    <t>支払時期</t>
    <rPh sb="0" eb="2">
      <t>シハライ</t>
    </rPh>
    <rPh sb="2" eb="4">
      <t>ジキ</t>
    </rPh>
    <phoneticPr fontId="3"/>
  </si>
  <si>
    <t>５月</t>
    <rPh sb="1" eb="2">
      <t>ガツ</t>
    </rPh>
    <phoneticPr fontId="3"/>
  </si>
  <si>
    <t>11月</t>
    <rPh sb="2" eb="3">
      <t>ガツ</t>
    </rPh>
    <phoneticPr fontId="3"/>
  </si>
  <si>
    <t>注</t>
    <rPh sb="0" eb="1">
      <t>チュウ</t>
    </rPh>
    <phoneticPr fontId="3"/>
  </si>
  <si>
    <t>電子データとして提出する際には、計算式（関数）が分かるようにすること。</t>
    <phoneticPr fontId="19"/>
  </si>
  <si>
    <t>4月※</t>
    <rPh sb="1" eb="2">
      <t>ガツ</t>
    </rPh>
    <phoneticPr fontId="19"/>
  </si>
  <si>
    <t>5月</t>
    <rPh sb="1" eb="2">
      <t>ガツ</t>
    </rPh>
    <phoneticPr fontId="3"/>
  </si>
  <si>
    <t>（様式２－１）</t>
    <rPh sb="1" eb="3">
      <t>ヨウシキ</t>
    </rPh>
    <phoneticPr fontId="4"/>
  </si>
  <si>
    <t>（様式６－１）</t>
    <rPh sb="1" eb="3">
      <t>ヨウシキ</t>
    </rPh>
    <phoneticPr fontId="4"/>
  </si>
  <si>
    <t>（様式７－８）</t>
    <rPh sb="1" eb="3">
      <t>ヨウシキ</t>
    </rPh>
    <phoneticPr fontId="3"/>
  </si>
  <si>
    <r>
      <t>(m</t>
    </r>
    <r>
      <rPr>
        <vertAlign val="superscript"/>
        <sz val="11"/>
        <rFont val="ＭＳ 明朝"/>
        <family val="1"/>
        <charset val="128"/>
      </rPr>
      <t>4/年)</t>
    </r>
    <r>
      <rPr>
        <sz val="11"/>
        <rFont val="ＭＳ 明朝"/>
        <family val="1"/>
        <charset val="128"/>
      </rPr>
      <t/>
    </r>
    <rPh sb="4" eb="5">
      <t>ネン</t>
    </rPh>
    <phoneticPr fontId="3"/>
  </si>
  <si>
    <r>
      <t>(m</t>
    </r>
    <r>
      <rPr>
        <vertAlign val="superscript"/>
        <sz val="11"/>
        <rFont val="ＭＳ 明朝"/>
        <family val="1"/>
        <charset val="128"/>
      </rPr>
      <t>5/年)</t>
    </r>
    <r>
      <rPr>
        <sz val="11"/>
        <rFont val="ＭＳ 明朝"/>
        <family val="1"/>
        <charset val="128"/>
      </rPr>
      <t/>
    </r>
    <rPh sb="4" eb="5">
      <t>ネン</t>
    </rPh>
    <phoneticPr fontId="3"/>
  </si>
  <si>
    <r>
      <t>(m</t>
    </r>
    <r>
      <rPr>
        <vertAlign val="superscript"/>
        <sz val="11"/>
        <rFont val="ＭＳ 明朝"/>
        <family val="1"/>
        <charset val="128"/>
      </rPr>
      <t>6/年)</t>
    </r>
    <r>
      <rPr>
        <sz val="11"/>
        <rFont val="ＭＳ 明朝"/>
        <family val="1"/>
        <charset val="128"/>
      </rPr>
      <t/>
    </r>
    <rPh sb="4" eb="5">
      <t>ネン</t>
    </rPh>
    <phoneticPr fontId="3"/>
  </si>
  <si>
    <r>
      <t>(m</t>
    </r>
    <r>
      <rPr>
        <vertAlign val="superscript"/>
        <sz val="11"/>
        <rFont val="ＭＳ 明朝"/>
        <family val="1"/>
        <charset val="128"/>
      </rPr>
      <t>7/年)</t>
    </r>
    <r>
      <rPr>
        <sz val="11"/>
        <rFont val="ＭＳ 明朝"/>
        <family val="1"/>
        <charset val="128"/>
      </rPr>
      <t/>
    </r>
    <rPh sb="4" eb="5">
      <t>ネン</t>
    </rPh>
    <phoneticPr fontId="3"/>
  </si>
  <si>
    <r>
      <t>(m</t>
    </r>
    <r>
      <rPr>
        <vertAlign val="superscript"/>
        <sz val="11"/>
        <rFont val="ＭＳ 明朝"/>
        <family val="1"/>
        <charset val="128"/>
      </rPr>
      <t>8/年)</t>
    </r>
    <r>
      <rPr>
        <sz val="11"/>
        <rFont val="ＭＳ 明朝"/>
        <family val="1"/>
        <charset val="128"/>
      </rPr>
      <t/>
    </r>
    <rPh sb="4" eb="5">
      <t>ネン</t>
    </rPh>
    <phoneticPr fontId="3"/>
  </si>
  <si>
    <r>
      <t>(m</t>
    </r>
    <r>
      <rPr>
        <vertAlign val="superscript"/>
        <sz val="11"/>
        <rFont val="ＭＳ 明朝"/>
        <family val="1"/>
        <charset val="128"/>
      </rPr>
      <t>9/年)</t>
    </r>
    <r>
      <rPr>
        <sz val="11"/>
        <rFont val="ＭＳ 明朝"/>
        <family val="1"/>
        <charset val="128"/>
      </rPr>
      <t/>
    </r>
    <rPh sb="4" eb="5">
      <t>ネン</t>
    </rPh>
    <phoneticPr fontId="3"/>
  </si>
  <si>
    <r>
      <t>(m</t>
    </r>
    <r>
      <rPr>
        <vertAlign val="superscript"/>
        <sz val="11"/>
        <rFont val="ＭＳ 明朝"/>
        <family val="1"/>
        <charset val="128"/>
      </rPr>
      <t>10/年)</t>
    </r>
    <r>
      <rPr>
        <sz val="11"/>
        <rFont val="ＭＳ 明朝"/>
        <family val="1"/>
        <charset val="128"/>
      </rPr>
      <t/>
    </r>
    <rPh sb="5" eb="6">
      <t>ネン</t>
    </rPh>
    <phoneticPr fontId="3"/>
  </si>
  <si>
    <r>
      <t>(m</t>
    </r>
    <r>
      <rPr>
        <vertAlign val="superscript"/>
        <sz val="11"/>
        <rFont val="ＭＳ 明朝"/>
        <family val="1"/>
        <charset val="128"/>
      </rPr>
      <t>11/年)</t>
    </r>
    <r>
      <rPr>
        <sz val="11"/>
        <rFont val="ＭＳ 明朝"/>
        <family val="1"/>
        <charset val="128"/>
      </rPr>
      <t/>
    </r>
    <rPh sb="5" eb="6">
      <t>ネン</t>
    </rPh>
    <phoneticPr fontId="3"/>
  </si>
  <si>
    <t>中部西</t>
  </si>
  <si>
    <t>浜田</t>
  </si>
  <si>
    <t>橋北</t>
  </si>
  <si>
    <t>海蔵</t>
  </si>
  <si>
    <t>塩浜</t>
  </si>
  <si>
    <t>富田</t>
  </si>
  <si>
    <t>富洲原</t>
  </si>
  <si>
    <t>羽津</t>
  </si>
  <si>
    <t>常磐</t>
  </si>
  <si>
    <t>日永</t>
  </si>
  <si>
    <t>四郷</t>
  </si>
  <si>
    <t>内部</t>
  </si>
  <si>
    <t>小山田</t>
  </si>
  <si>
    <t>河原田</t>
  </si>
  <si>
    <t>川島</t>
  </si>
  <si>
    <t>神前</t>
  </si>
  <si>
    <t>桜</t>
  </si>
  <si>
    <t>県</t>
  </si>
  <si>
    <t>三重</t>
  </si>
  <si>
    <t>大矢知興譲</t>
  </si>
  <si>
    <t>八郷</t>
  </si>
  <si>
    <t>下野</t>
  </si>
  <si>
    <t>保々</t>
  </si>
  <si>
    <t>水沢</t>
  </si>
  <si>
    <t>高花平</t>
  </si>
  <si>
    <t>泊山</t>
  </si>
  <si>
    <t>笹川東</t>
  </si>
  <si>
    <t>常磐西</t>
  </si>
  <si>
    <t>三重西</t>
  </si>
  <si>
    <t>大谷台</t>
  </si>
  <si>
    <t>桜台</t>
  </si>
  <si>
    <t>三重北</t>
  </si>
  <si>
    <t>八郷西</t>
  </si>
  <si>
    <t>羽津北</t>
  </si>
  <si>
    <t>内部東</t>
  </si>
  <si>
    <t>中央</t>
  </si>
  <si>
    <t>楠</t>
  </si>
  <si>
    <t>中部</t>
  </si>
  <si>
    <t>港</t>
  </si>
  <si>
    <t>山手</t>
  </si>
  <si>
    <t>笹川</t>
  </si>
  <si>
    <t>南</t>
  </si>
  <si>
    <t>三滝</t>
  </si>
  <si>
    <t>大池</t>
  </si>
  <si>
    <t>朝明</t>
  </si>
  <si>
    <t>西陵</t>
  </si>
  <si>
    <t>西笹川</t>
  </si>
  <si>
    <t>三重平</t>
  </si>
  <si>
    <t>西朝明</t>
  </si>
  <si>
    <t>※紫色のセルの必要箇所に入力すること。　様式11-6と整合を図ること。</t>
    <rPh sb="1" eb="2">
      <t>ムラサキ</t>
    </rPh>
    <rPh sb="2" eb="3">
      <t>イロ</t>
    </rPh>
    <rPh sb="7" eb="9">
      <t>ヒツヨウ</t>
    </rPh>
    <rPh sb="9" eb="11">
      <t>カショ</t>
    </rPh>
    <rPh sb="12" eb="14">
      <t>ニュウリョク</t>
    </rPh>
    <rPh sb="20" eb="22">
      <t>ヨウシキ</t>
    </rPh>
    <rPh sb="27" eb="29">
      <t>セイゴウ</t>
    </rPh>
    <rPh sb="30" eb="31">
      <t>ハカ</t>
    </rPh>
    <phoneticPr fontId="3"/>
  </si>
  <si>
    <t>（様式７－９）</t>
    <rPh sb="1" eb="3">
      <t>ヨウシキ</t>
    </rPh>
    <phoneticPr fontId="3"/>
  </si>
  <si>
    <t>整備業務に係る対価</t>
    <rPh sb="0" eb="2">
      <t>セイビ</t>
    </rPh>
    <rPh sb="2" eb="4">
      <t>ギョウム</t>
    </rPh>
    <rPh sb="5" eb="6">
      <t>カカ</t>
    </rPh>
    <rPh sb="7" eb="9">
      <t>タイカ</t>
    </rPh>
    <phoneticPr fontId="3"/>
  </si>
  <si>
    <t>業務対価の支払予定表</t>
    <rPh sb="0" eb="2">
      <t>ギョウム</t>
    </rPh>
    <rPh sb="2" eb="4">
      <t>タイカ</t>
    </rPh>
    <rPh sb="5" eb="7">
      <t>シハラ</t>
    </rPh>
    <rPh sb="7" eb="10">
      <t>ヨテイヒョウ</t>
    </rPh>
    <phoneticPr fontId="3"/>
  </si>
  <si>
    <t>　うち、整備業務に係る対価一括支払分</t>
    <rPh sb="4" eb="6">
      <t>セイビ</t>
    </rPh>
    <rPh sb="6" eb="8">
      <t>ギョウム</t>
    </rPh>
    <rPh sb="9" eb="10">
      <t>カカ</t>
    </rPh>
    <rPh sb="11" eb="13">
      <t>タイカ</t>
    </rPh>
    <rPh sb="13" eb="15">
      <t>イッカツ</t>
    </rPh>
    <rPh sb="15" eb="17">
      <t>シハラ</t>
    </rPh>
    <rPh sb="17" eb="18">
      <t>ブン</t>
    </rPh>
    <phoneticPr fontId="3"/>
  </si>
  <si>
    <t>　うち、整備業務に係る対価割賦払分</t>
    <rPh sb="4" eb="6">
      <t>セイビ</t>
    </rPh>
    <rPh sb="6" eb="8">
      <t>ギョウム</t>
    </rPh>
    <rPh sb="9" eb="10">
      <t>カカ</t>
    </rPh>
    <rPh sb="11" eb="13">
      <t>タイカ</t>
    </rPh>
    <rPh sb="13" eb="15">
      <t>カップ</t>
    </rPh>
    <rPh sb="15" eb="16">
      <t>バラ</t>
    </rPh>
    <rPh sb="16" eb="17">
      <t>ブン</t>
    </rPh>
    <phoneticPr fontId="3"/>
  </si>
  <si>
    <t>維持管理業務に係る対価</t>
    <rPh sb="0" eb="2">
      <t>イジ</t>
    </rPh>
    <rPh sb="2" eb="4">
      <t>カンリ</t>
    </rPh>
    <rPh sb="4" eb="6">
      <t>ギョウム</t>
    </rPh>
    <rPh sb="7" eb="8">
      <t>カカ</t>
    </rPh>
    <rPh sb="9" eb="11">
      <t>タイカ</t>
    </rPh>
    <phoneticPr fontId="3"/>
  </si>
  <si>
    <t>※  整備業務に係る対価の一括支払金の支払時期</t>
    <rPh sb="3" eb="5">
      <t>セイビ</t>
    </rPh>
    <rPh sb="5" eb="7">
      <t>ギョウム</t>
    </rPh>
    <rPh sb="8" eb="9">
      <t>カカ</t>
    </rPh>
    <rPh sb="10" eb="12">
      <t>タイカ</t>
    </rPh>
    <rPh sb="13" eb="15">
      <t>イッカツ</t>
    </rPh>
    <rPh sb="15" eb="17">
      <t>シハライ</t>
    </rPh>
    <rPh sb="17" eb="18">
      <t>キン</t>
    </rPh>
    <rPh sb="19" eb="21">
      <t>シハライ</t>
    </rPh>
    <rPh sb="21" eb="23">
      <t>ジキ</t>
    </rPh>
    <phoneticPr fontId="19"/>
  </si>
  <si>
    <t>業務対価</t>
    <rPh sb="0" eb="2">
      <t>ギョウム</t>
    </rPh>
    <rPh sb="2" eb="4">
      <t>タイカ</t>
    </rPh>
    <phoneticPr fontId="3"/>
  </si>
  <si>
    <t>　うち、維持管理業務に係る対価</t>
    <rPh sb="4" eb="6">
      <t>イジ</t>
    </rPh>
    <rPh sb="6" eb="8">
      <t>カンリ</t>
    </rPh>
    <rPh sb="8" eb="10">
      <t>ギョウム</t>
    </rPh>
    <rPh sb="11" eb="12">
      <t>カカ</t>
    </rPh>
    <rPh sb="13" eb="15">
      <t>タイカ</t>
    </rPh>
    <phoneticPr fontId="3"/>
  </si>
  <si>
    <t>2020年</t>
  </si>
  <si>
    <t>2021年</t>
  </si>
  <si>
    <t>2022年</t>
  </si>
  <si>
    <t>2023年</t>
  </si>
  <si>
    <t>2024年</t>
  </si>
  <si>
    <t>2025年</t>
  </si>
  <si>
    <t>2026年</t>
  </si>
  <si>
    <t>2027年</t>
  </si>
  <si>
    <t>2028年</t>
  </si>
  <si>
    <t>2029年</t>
  </si>
  <si>
    <t>2030年</t>
  </si>
  <si>
    <t>2031年</t>
  </si>
  <si>
    <t>2032年</t>
  </si>
  <si>
    <t>2033年</t>
  </si>
  <si>
    <r>
      <t>・｢事業提案書｣で要求水準が満たされていることが確認可能な事項は、その内容が示されている様式番号（複数可）を様式No欄に記載してください。</t>
    </r>
    <r>
      <rPr>
        <strike/>
        <sz val="9"/>
        <color indexed="10"/>
        <rFont val="ＭＳ ゴシック"/>
        <family val="3"/>
        <charset val="128"/>
      </rPr>
      <t/>
    </r>
    <rPh sb="46" eb="48">
      <t>バンゴウ</t>
    </rPh>
    <rPh sb="54" eb="56">
      <t>ヨウシキ</t>
    </rPh>
    <rPh sb="58" eb="59">
      <t>ラン</t>
    </rPh>
    <phoneticPr fontId="4"/>
  </si>
  <si>
    <t>現状(2018年3月現在)</t>
    <rPh sb="0" eb="2">
      <t>ゲンジョウ</t>
    </rPh>
    <rPh sb="7" eb="8">
      <t>ネン</t>
    </rPh>
    <rPh sb="9" eb="10">
      <t>ガツ</t>
    </rPh>
    <rPh sb="10" eb="12">
      <t>ゲンザイ</t>
    </rPh>
    <phoneticPr fontId="3"/>
  </si>
  <si>
    <t>2021～2032</t>
    <phoneticPr fontId="3"/>
  </si>
  <si>
    <t>3.3.</t>
    <phoneticPr fontId="3"/>
  </si>
  <si>
    <t>「入札説明書　6頁　3.3.　（2）　ア」の内容についての質問事項がある場合には、左記のように記入してください。</t>
    <rPh sb="1" eb="6">
      <t>ニュウサツセツメイショ</t>
    </rPh>
    <rPh sb="8" eb="9">
      <t>ページ</t>
    </rPh>
    <rPh sb="22" eb="24">
      <t>ナイヨウ</t>
    </rPh>
    <rPh sb="29" eb="31">
      <t>シツモン</t>
    </rPh>
    <rPh sb="31" eb="33">
      <t>ジコウ</t>
    </rPh>
    <rPh sb="36" eb="38">
      <t>バアイ</t>
    </rPh>
    <rPh sb="41" eb="42">
      <t>ヒダリ</t>
    </rPh>
    <rPh sb="42" eb="43">
      <t>キ</t>
    </rPh>
    <rPh sb="47" eb="49">
      <t>キニュウ</t>
    </rPh>
    <phoneticPr fontId="3"/>
  </si>
  <si>
    <t>2.3.1.（1）ウ</t>
    <phoneticPr fontId="3"/>
  </si>
  <si>
    <t>2.3.1.（1）エ</t>
    <phoneticPr fontId="3"/>
  </si>
  <si>
    <t>2.3.2.（1）エ</t>
    <phoneticPr fontId="3"/>
  </si>
  <si>
    <t>2.3.2.（1）オ</t>
    <phoneticPr fontId="3"/>
  </si>
  <si>
    <t>2.3.2.（2）ウ</t>
    <phoneticPr fontId="3"/>
  </si>
  <si>
    <t>3.3.1.（4）キ</t>
    <phoneticPr fontId="3"/>
  </si>
  <si>
    <t>3.3.1.（5）コ</t>
    <phoneticPr fontId="3"/>
  </si>
  <si>
    <t>3.3.2.（2）キ</t>
    <phoneticPr fontId="3"/>
  </si>
  <si>
    <t>3.3.2.（2）ク</t>
    <phoneticPr fontId="3"/>
  </si>
  <si>
    <t>5.3.1.（4）オ</t>
    <phoneticPr fontId="3"/>
  </si>
  <si>
    <t>5.3.1.（5）オ</t>
    <phoneticPr fontId="3"/>
  </si>
  <si>
    <t>7.1.コ</t>
    <phoneticPr fontId="3"/>
  </si>
  <si>
    <t>7.1.サ</t>
    <phoneticPr fontId="3"/>
  </si>
  <si>
    <t>7.2.2.ス</t>
    <phoneticPr fontId="3"/>
  </si>
  <si>
    <t>7.2.3.キ</t>
    <phoneticPr fontId="3"/>
  </si>
  <si>
    <t>7.2.3.ク</t>
    <phoneticPr fontId="3"/>
  </si>
  <si>
    <t>その他</t>
    <rPh sb="2" eb="3">
      <t>タ</t>
    </rPh>
    <phoneticPr fontId="3"/>
  </si>
  <si>
    <t>7.3.3.ア</t>
    <phoneticPr fontId="3"/>
  </si>
  <si>
    <t>7.4.2.カ</t>
    <phoneticPr fontId="3"/>
  </si>
  <si>
    <t>8.1.3.ア</t>
    <phoneticPr fontId="3"/>
  </si>
  <si>
    <t>8.1.4.ア</t>
    <phoneticPr fontId="3"/>
  </si>
  <si>
    <t>8.1.4.イ</t>
    <phoneticPr fontId="3"/>
  </si>
  <si>
    <t>8.1.4.ウ</t>
    <phoneticPr fontId="3"/>
  </si>
  <si>
    <t>8.1.4.エ</t>
    <phoneticPr fontId="3"/>
  </si>
  <si>
    <t>8.1.4.オ</t>
    <phoneticPr fontId="3"/>
  </si>
  <si>
    <t>8.1.5.ア</t>
    <phoneticPr fontId="3"/>
  </si>
  <si>
    <t>工事監理業務に係る計画書等</t>
    <rPh sb="0" eb="2">
      <t>コウジ</t>
    </rPh>
    <rPh sb="2" eb="4">
      <t>カンリ</t>
    </rPh>
    <rPh sb="4" eb="6">
      <t>ギョウム</t>
    </rPh>
    <rPh sb="9" eb="12">
      <t>ケイカクショ</t>
    </rPh>
    <phoneticPr fontId="3"/>
  </si>
  <si>
    <t>維持管理業務に係る報告書等</t>
  </si>
  <si>
    <t>維持管理業務に係る計画書等</t>
    <rPh sb="9" eb="12">
      <t>ケイカクショ</t>
    </rPh>
    <phoneticPr fontId="3"/>
  </si>
  <si>
    <t>8.1.6.ア</t>
    <phoneticPr fontId="3"/>
  </si>
  <si>
    <t>報告書</t>
    <rPh sb="0" eb="3">
      <t>ホウコクショ</t>
    </rPh>
    <phoneticPr fontId="3"/>
  </si>
  <si>
    <t>設計業務に係る報告書等</t>
    <rPh sb="7" eb="9">
      <t>ホウコク</t>
    </rPh>
    <phoneticPr fontId="3"/>
  </si>
  <si>
    <t>8.2.1.ア</t>
    <phoneticPr fontId="3"/>
  </si>
  <si>
    <t>8.2.1.イ</t>
    <phoneticPr fontId="3"/>
  </si>
  <si>
    <t>施工業務に係る報告書等</t>
    <rPh sb="7" eb="10">
      <t>ホウコクショ</t>
    </rPh>
    <phoneticPr fontId="3"/>
  </si>
  <si>
    <t>8.2.2.ア</t>
    <phoneticPr fontId="3"/>
  </si>
  <si>
    <t>8.2.2.イ</t>
    <phoneticPr fontId="3"/>
  </si>
  <si>
    <t>8.2.2.ウ</t>
    <phoneticPr fontId="3"/>
  </si>
  <si>
    <t>8.2.2.エ</t>
    <phoneticPr fontId="3"/>
  </si>
  <si>
    <t>8.2.2.オ</t>
    <phoneticPr fontId="3"/>
  </si>
  <si>
    <t>8.2.2.カ</t>
    <phoneticPr fontId="3"/>
  </si>
  <si>
    <t>8.2.2.キ</t>
    <phoneticPr fontId="3"/>
  </si>
  <si>
    <t>8.2.2.ク</t>
    <phoneticPr fontId="3"/>
  </si>
  <si>
    <t>8.2.2.ケ</t>
    <phoneticPr fontId="3"/>
  </si>
  <si>
    <t>8.2.2.コ</t>
    <phoneticPr fontId="3"/>
  </si>
  <si>
    <t>工事監理業務に係る報告書等</t>
    <phoneticPr fontId="3"/>
  </si>
  <si>
    <t>8.2.3.ア</t>
    <phoneticPr fontId="3"/>
  </si>
  <si>
    <t>8.2.4.ア</t>
    <phoneticPr fontId="3"/>
  </si>
  <si>
    <t>8.2.4.イ</t>
    <phoneticPr fontId="3"/>
  </si>
  <si>
    <t>8.2.4.ウ</t>
    <phoneticPr fontId="3"/>
  </si>
  <si>
    <t>8.2.4.エ</t>
    <phoneticPr fontId="3"/>
  </si>
  <si>
    <t>8.2.4.オ</t>
    <phoneticPr fontId="3"/>
  </si>
  <si>
    <t>8.2.4.カ</t>
    <phoneticPr fontId="3"/>
  </si>
  <si>
    <t>8.2.4.キ</t>
    <phoneticPr fontId="3"/>
  </si>
  <si>
    <t>7.5.エ</t>
    <phoneticPr fontId="3"/>
  </si>
  <si>
    <t>7.2.1.チ</t>
    <phoneticPr fontId="3"/>
  </si>
  <si>
    <t>※５ 運転時間（ｈ/日）は8時から16時までの8時間としています。</t>
    <rPh sb="14" eb="15">
      <t>ジ</t>
    </rPh>
    <rPh sb="19" eb="20">
      <t>ジ</t>
    </rPh>
    <rPh sb="24" eb="26">
      <t>ジカン</t>
    </rPh>
    <phoneticPr fontId="19"/>
  </si>
  <si>
    <t>空調最大
電流値(A)②</t>
    <rPh sb="0" eb="2">
      <t>クウチョウ</t>
    </rPh>
    <rPh sb="2" eb="4">
      <t>サイダイ</t>
    </rPh>
    <rPh sb="5" eb="7">
      <t>デンリュウ</t>
    </rPh>
    <rPh sb="7" eb="8">
      <t>チ</t>
    </rPh>
    <phoneticPr fontId="3"/>
  </si>
  <si>
    <t>空調最大
電流値(A)④</t>
    <rPh sb="0" eb="2">
      <t>クウチョウ</t>
    </rPh>
    <rPh sb="2" eb="4">
      <t>サイダイ</t>
    </rPh>
    <rPh sb="5" eb="7">
      <t>デンリュウ</t>
    </rPh>
    <rPh sb="7" eb="8">
      <t>チ</t>
    </rPh>
    <phoneticPr fontId="3"/>
  </si>
  <si>
    <t>④/③
(％)</t>
    <phoneticPr fontId="3"/>
  </si>
  <si>
    <t>ＬＰＧ</t>
    <phoneticPr fontId="3"/>
  </si>
  <si>
    <t>＋</t>
    <phoneticPr fontId="3"/>
  </si>
  <si>
    <t>(</t>
    <phoneticPr fontId="3"/>
  </si>
  <si>
    <t>)</t>
    <phoneticPr fontId="3"/>
  </si>
  <si>
    <t>×</t>
    <phoneticPr fontId="3"/>
  </si>
  <si>
    <t>0～5</t>
    <phoneticPr fontId="3"/>
  </si>
  <si>
    <t>6～10</t>
    <phoneticPr fontId="3"/>
  </si>
  <si>
    <t>11～20</t>
    <phoneticPr fontId="3"/>
  </si>
  <si>
    <t>21～30</t>
    <phoneticPr fontId="3"/>
  </si>
  <si>
    <t>31～50</t>
    <phoneticPr fontId="3"/>
  </si>
  <si>
    <t>51～100</t>
    <phoneticPr fontId="3"/>
  </si>
  <si>
    <t>101～</t>
    <phoneticPr fontId="3"/>
  </si>
  <si>
    <t>電力</t>
    <rPh sb="0" eb="2">
      <t>デンリョク</t>
    </rPh>
    <phoneticPr fontId="3"/>
  </si>
  <si>
    <t>都市ガス</t>
    <rPh sb="0" eb="2">
      <t>トシ</t>
    </rPh>
    <phoneticPr fontId="3"/>
  </si>
  <si>
    <t>LPG</t>
    <phoneticPr fontId="3"/>
  </si>
  <si>
    <t>合計</t>
    <rPh sb="0" eb="2">
      <t>ゴウケイ</t>
    </rPh>
    <phoneticPr fontId="3"/>
  </si>
  <si>
    <t>熱量換算</t>
    <rPh sb="0" eb="2">
      <t>ネツリョウ</t>
    </rPh>
    <rPh sb="2" eb="4">
      <t>カンザン</t>
    </rPh>
    <phoneticPr fontId="3"/>
  </si>
  <si>
    <t>原油換算</t>
    <rPh sb="0" eb="2">
      <t>ゲンユ</t>
    </rPh>
    <rPh sb="2" eb="4">
      <t>カンザン</t>
    </rPh>
    <phoneticPr fontId="3"/>
  </si>
  <si>
    <t>MJ</t>
    <phoneticPr fontId="3"/>
  </si>
  <si>
    <t>L</t>
    <phoneticPr fontId="3"/>
  </si>
  <si>
    <t>種別</t>
    <rPh sb="0" eb="2">
      <t>シュベツ</t>
    </rPh>
    <phoneticPr fontId="3"/>
  </si>
  <si>
    <t>従量料金</t>
    <rPh sb="0" eb="2">
      <t>ジュウリョウ</t>
    </rPh>
    <rPh sb="2" eb="4">
      <t>リョウキン</t>
    </rPh>
    <phoneticPr fontId="3"/>
  </si>
  <si>
    <t>6月</t>
    <rPh sb="1" eb="2">
      <t>ガツ</t>
    </rPh>
    <phoneticPr fontId="3"/>
  </si>
  <si>
    <t>7月</t>
    <rPh sb="1" eb="2">
      <t>ガツ</t>
    </rPh>
    <phoneticPr fontId="3"/>
  </si>
  <si>
    <t>冬季</t>
    <rPh sb="0" eb="2">
      <t>トウキ</t>
    </rPh>
    <phoneticPr fontId="3"/>
  </si>
  <si>
    <t>8月</t>
    <rPh sb="1" eb="2">
      <t>ガツ</t>
    </rPh>
    <phoneticPr fontId="3"/>
  </si>
  <si>
    <t>9月</t>
    <rPh sb="1" eb="2">
      <t>ガツ</t>
    </rPh>
    <phoneticPr fontId="3"/>
  </si>
  <si>
    <t>10月</t>
    <rPh sb="2" eb="3">
      <t>ガツ</t>
    </rPh>
    <phoneticPr fontId="3"/>
  </si>
  <si>
    <t>その他季</t>
    <phoneticPr fontId="3"/>
  </si>
  <si>
    <t>非空調期間</t>
    <phoneticPr fontId="3"/>
  </si>
  <si>
    <t>11月</t>
    <rPh sb="2" eb="3">
      <t>ガツ</t>
    </rPh>
    <phoneticPr fontId="3"/>
  </si>
  <si>
    <t>2月</t>
    <rPh sb="1" eb="2">
      <t>ガツ</t>
    </rPh>
    <phoneticPr fontId="3"/>
  </si>
  <si>
    <t>12月</t>
    <rPh sb="2" eb="3">
      <t>ガツ</t>
    </rPh>
    <phoneticPr fontId="3"/>
  </si>
  <si>
    <t>暖房期間</t>
    <phoneticPr fontId="3"/>
  </si>
  <si>
    <t>その他季</t>
    <phoneticPr fontId="3"/>
  </si>
  <si>
    <t>1月</t>
    <rPh sb="1" eb="2">
      <t>ガツ</t>
    </rPh>
    <phoneticPr fontId="3"/>
  </si>
  <si>
    <t>3月</t>
    <rPh sb="1" eb="2">
      <t>ガツ</t>
    </rPh>
    <phoneticPr fontId="3"/>
  </si>
  <si>
    <t>5月</t>
    <rPh sb="1" eb="2">
      <t>ガツ</t>
    </rPh>
    <phoneticPr fontId="3"/>
  </si>
  <si>
    <t>4月</t>
    <rPh sb="1" eb="2">
      <t>ガツ</t>
    </rPh>
    <phoneticPr fontId="3"/>
  </si>
  <si>
    <t>ガス料金</t>
    <phoneticPr fontId="3"/>
  </si>
  <si>
    <t>都市ガス
（13A）</t>
    <phoneticPr fontId="3"/>
  </si>
  <si>
    <t>－</t>
    <phoneticPr fontId="3"/>
  </si>
  <si>
    <t>－</t>
    <phoneticPr fontId="3"/>
  </si>
  <si>
    <t>ＬＰＧ</t>
    <phoneticPr fontId="3"/>
  </si>
  <si>
    <t>年間水光熱費の算定</t>
    <phoneticPr fontId="3"/>
  </si>
  <si>
    <t>月間水光熱費の算定</t>
    <rPh sb="0" eb="2">
      <t>ゲッカン</t>
    </rPh>
    <rPh sb="2" eb="3">
      <t>スイ</t>
    </rPh>
    <rPh sb="3" eb="6">
      <t>コウネツヒ</t>
    </rPh>
    <rPh sb="7" eb="9">
      <t>サンテイ</t>
    </rPh>
    <phoneticPr fontId="3"/>
  </si>
  <si>
    <t>金額は、消費税及び地方消費税相当額（8％）を加えた額を記入すること。</t>
    <phoneticPr fontId="19"/>
  </si>
  <si>
    <t>※「DSCR　事業期間平均」は、1年目（2020年度）から13年目（2032年度）までの平均としてください。</t>
    <rPh sb="7" eb="9">
      <t>ジギョウ</t>
    </rPh>
    <rPh sb="9" eb="11">
      <t>キカン</t>
    </rPh>
    <rPh sb="11" eb="13">
      <t>ヘイキン</t>
    </rPh>
    <rPh sb="17" eb="19">
      <t>ネンメ</t>
    </rPh>
    <rPh sb="24" eb="25">
      <t>ネン</t>
    </rPh>
    <rPh sb="25" eb="26">
      <t>ド</t>
    </rPh>
    <rPh sb="31" eb="33">
      <t>ネンメ</t>
    </rPh>
    <rPh sb="38" eb="39">
      <t>ネン</t>
    </rPh>
    <rPh sb="39" eb="40">
      <t>ド</t>
    </rPh>
    <rPh sb="44" eb="46">
      <t>ヘイキン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</si>
</sst>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_ "/>
    <numFmt numFmtId="177" formatCode="00"/>
    <numFmt numFmtId="178" formatCode="#,##0_);[Red]\(#,##0\)"/>
    <numFmt numFmtId="179" formatCode="#,##0.00_);[Red]\(#,##0.00\)"/>
    <numFmt numFmtId="180" formatCode="#,##0.0_);[Red]\(#,##0.0\)"/>
    <numFmt numFmtId="181" formatCode="#,##0_ "/>
    <numFmt numFmtId="182" formatCode="#,##0.0_ "/>
    <numFmt numFmtId="183" formatCode="#,##0.00_ "/>
    <numFmt numFmtId="184" formatCode="#,##0.000_ "/>
    <numFmt numFmtId="185" formatCode="0.0"/>
    <numFmt numFmtId="186" formatCode="[$-411]ggge&quot;年&quot;m&quot;月&quot;d&quot;日&quot;;@"/>
    <numFmt numFmtId="187" formatCode="0.00_ "/>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中ゴシックＢＢＢ"/>
      <family val="1"/>
      <charset val="128"/>
    </font>
    <font>
      <sz val="11"/>
      <name val="中ゴシックＢＢＢ"/>
      <family val="1"/>
      <charset val="128"/>
    </font>
    <font>
      <strike/>
      <sz val="9"/>
      <color indexed="10"/>
      <name val="ＭＳ ゴシック"/>
      <family val="3"/>
      <charset val="128"/>
    </font>
    <font>
      <b/>
      <sz val="11"/>
      <name val="ＭＳ 明朝"/>
      <family val="1"/>
      <charset val="128"/>
    </font>
    <font>
      <sz val="9"/>
      <color indexed="10"/>
      <name val="ＭＳ 明朝"/>
      <family val="1"/>
      <charset val="128"/>
    </font>
    <font>
      <sz val="9"/>
      <name val="ＭＳ 明朝"/>
      <family val="1"/>
      <charset val="128"/>
    </font>
    <font>
      <sz val="9"/>
      <color indexed="8"/>
      <name val="ＭＳ 明朝"/>
      <family val="1"/>
      <charset val="128"/>
    </font>
    <font>
      <sz val="11"/>
      <name val="ＭＳ 明朝"/>
      <family val="1"/>
      <charset val="128"/>
    </font>
    <font>
      <sz val="8"/>
      <name val="ＭＳ 明朝"/>
      <family val="1"/>
      <charset val="128"/>
    </font>
    <font>
      <sz val="10"/>
      <name val="ＭＳ 明朝"/>
      <family val="1"/>
      <charset val="128"/>
    </font>
    <font>
      <sz val="11"/>
      <color indexed="8"/>
      <name val="ＭＳ 明朝"/>
      <family val="1"/>
      <charset val="128"/>
    </font>
    <font>
      <sz val="11"/>
      <name val="ＭＳ Ｐ明朝"/>
      <family val="1"/>
      <charset val="128"/>
    </font>
    <font>
      <sz val="11"/>
      <color indexed="57"/>
      <name val="ＭＳ 明朝"/>
      <family val="1"/>
      <charset val="128"/>
    </font>
    <font>
      <sz val="10"/>
      <color theme="1"/>
      <name val="ＭＳ 明朝"/>
      <family val="1"/>
      <charset val="128"/>
    </font>
    <font>
      <sz val="6"/>
      <name val="ＭＳ Ｐゴシック"/>
      <family val="2"/>
      <charset val="128"/>
      <scheme val="minor"/>
    </font>
    <font>
      <sz val="10"/>
      <name val="ＭＳ Ｐゴシック"/>
      <family val="3"/>
      <charset val="128"/>
    </font>
    <font>
      <sz val="10"/>
      <color indexed="10"/>
      <name val="ＭＳ 明朝"/>
      <family val="1"/>
      <charset val="128"/>
    </font>
    <font>
      <vertAlign val="superscript"/>
      <sz val="11"/>
      <name val="ＭＳ 明朝"/>
      <family val="1"/>
      <charset val="128"/>
    </font>
    <font>
      <sz val="12"/>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10"/>
      <color indexed="8"/>
      <name val="ＭＳ 明朝"/>
      <family val="1"/>
      <charset val="128"/>
    </font>
    <font>
      <sz val="9"/>
      <color theme="1"/>
      <name val="ＭＳ 明朝"/>
      <family val="1"/>
      <charset val="128"/>
    </font>
    <font>
      <sz val="8"/>
      <name val="ＭＳ Ｐゴシック"/>
      <family val="3"/>
      <charset val="128"/>
    </font>
    <font>
      <sz val="8"/>
      <color theme="1"/>
      <name val="ＭＳ Ｐゴシック"/>
      <family val="3"/>
      <charset val="128"/>
      <scheme val="minor"/>
    </font>
    <font>
      <sz val="11"/>
      <name val="ＭＳ Ｐゴシック"/>
      <family val="3"/>
      <charset val="128"/>
      <scheme val="minor"/>
    </font>
    <font>
      <sz val="11"/>
      <color theme="1"/>
      <name val="ＭＳ 明朝"/>
      <family val="1"/>
      <charset val="128"/>
    </font>
    <font>
      <sz val="12"/>
      <name val="ＭＳ Ｐ明朝"/>
      <family val="1"/>
      <charset val="128"/>
    </font>
    <font>
      <b/>
      <sz val="12"/>
      <name val="ＭＳ Ｐ明朝"/>
      <family val="1"/>
      <charset val="128"/>
    </font>
    <font>
      <sz val="14"/>
      <name val="ＭＳ Ｐゴシック"/>
      <family val="3"/>
      <charset val="128"/>
    </font>
    <font>
      <sz val="14"/>
      <name val="ＭＳ Ｐ明朝"/>
      <family val="1"/>
      <charset val="128"/>
    </font>
    <font>
      <sz val="16"/>
      <name val="ＭＳ Ｐ明朝"/>
      <family val="1"/>
      <charset val="128"/>
    </font>
    <font>
      <sz val="20"/>
      <name val="ＭＳ Ｐ明朝"/>
      <family val="1"/>
      <charset val="128"/>
    </font>
    <font>
      <sz val="14"/>
      <name val="ＭＳ 明朝"/>
      <family val="1"/>
      <charset val="128"/>
    </font>
    <font>
      <sz val="10"/>
      <color indexed="8"/>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i/>
      <sz val="11"/>
      <name val="ＭＳ 明朝"/>
      <family val="1"/>
      <charset val="128"/>
    </font>
    <font>
      <i/>
      <sz val="11"/>
      <color indexed="57"/>
      <name val="ＭＳ 明朝"/>
      <family val="1"/>
      <charset val="128"/>
    </font>
    <font>
      <i/>
      <sz val="9"/>
      <color indexed="8"/>
      <name val="ＭＳ 明朝"/>
      <family val="1"/>
      <charset val="128"/>
    </font>
    <font>
      <sz val="12"/>
      <color indexed="57"/>
      <name val="ＭＳ 明朝"/>
      <family val="1"/>
      <charset val="128"/>
    </font>
    <font>
      <sz val="8"/>
      <name val="ＭＳ Ｐゴシック"/>
      <family val="3"/>
      <charset val="128"/>
      <scheme val="minor"/>
    </font>
    <font>
      <sz val="10"/>
      <color theme="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indexed="65"/>
        <bgColor indexed="64"/>
      </patternFill>
    </fill>
    <fill>
      <patternFill patternType="solid">
        <fgColor rgb="FFFFFF00"/>
        <bgColor indexed="64"/>
      </patternFill>
    </fill>
  </fills>
  <borders count="268">
    <border>
      <left/>
      <right/>
      <top/>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medium">
        <color indexed="64"/>
      </left>
      <right/>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double">
        <color indexed="64"/>
      </right>
      <top/>
      <bottom/>
      <diagonal/>
    </border>
    <border>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style="hair">
        <color indexed="64"/>
      </top>
      <bottom/>
      <diagonal/>
    </border>
    <border>
      <left style="medium">
        <color indexed="64"/>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style="double">
        <color indexed="64"/>
      </top>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left style="medium">
        <color indexed="64"/>
      </left>
      <right/>
      <top style="thin">
        <color indexed="64"/>
      </top>
      <bottom style="double">
        <color indexed="64"/>
      </bottom>
      <diagonal/>
    </border>
    <border diagonalUp="1">
      <left style="medium">
        <color indexed="64"/>
      </left>
      <right style="thin">
        <color indexed="64"/>
      </right>
      <top style="thin">
        <color indexed="64"/>
      </top>
      <bottom style="double">
        <color indexed="64"/>
      </bottom>
      <diagonal style="thin">
        <color indexed="64"/>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hair">
        <color indexed="64"/>
      </right>
      <top/>
      <bottom style="thick">
        <color indexed="64"/>
      </bottom>
      <diagonal/>
    </border>
    <border>
      <left style="hair">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style="hair">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medium">
        <color indexed="64"/>
      </right>
      <top style="hair">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5">
    <xf numFmtId="0" fontId="0" fillId="0" borderId="0"/>
    <xf numFmtId="0" fontId="5" fillId="0" borderId="0"/>
    <xf numFmtId="0" fontId="6" fillId="0" borderId="0"/>
    <xf numFmtId="0" fontId="5" fillId="0" borderId="0"/>
    <xf numFmtId="0" fontId="5" fillId="0" borderId="0"/>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38" fontId="1"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2" fillId="0" borderId="0">
      <alignment vertical="center"/>
    </xf>
  </cellStyleXfs>
  <cellXfs count="1290">
    <xf numFmtId="0" fontId="0" fillId="0" borderId="0" xfId="0"/>
    <xf numFmtId="0" fontId="9" fillId="0" borderId="0" xfId="5" applyFont="1" applyFill="1" applyBorder="1" applyAlignment="1">
      <alignment horizontal="left" vertical="center" wrapText="1"/>
    </xf>
    <xf numFmtId="0" fontId="10" fillId="0" borderId="0" xfId="5" applyFont="1" applyFill="1" applyBorder="1" applyAlignment="1">
      <alignment horizontal="left" vertical="center" wrapText="1"/>
    </xf>
    <xf numFmtId="0" fontId="10" fillId="0" borderId="0" xfId="5" applyFont="1" applyFill="1" applyBorder="1" applyAlignment="1">
      <alignment horizontal="left" vertical="top" wrapText="1"/>
    </xf>
    <xf numFmtId="0" fontId="11" fillId="0" borderId="0" xfId="5" applyFont="1" applyFill="1" applyBorder="1" applyAlignment="1">
      <alignment vertical="center" wrapText="1"/>
    </xf>
    <xf numFmtId="0" fontId="11" fillId="0" borderId="0" xfId="5" applyFont="1" applyFill="1" applyBorder="1" applyAlignment="1">
      <alignment horizontal="left" vertical="center" wrapText="1"/>
    </xf>
    <xf numFmtId="0" fontId="10" fillId="2" borderId="0" xfId="0" applyFont="1" applyFill="1" applyBorder="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top" wrapText="1"/>
    </xf>
    <xf numFmtId="0" fontId="10" fillId="2" borderId="0" xfId="0" applyFont="1" applyFill="1" applyBorder="1" applyAlignment="1">
      <alignment vertical="center" wrapText="1"/>
    </xf>
    <xf numFmtId="0" fontId="10" fillId="2" borderId="0" xfId="0" applyFont="1" applyFill="1" applyBorder="1" applyAlignment="1">
      <alignment horizontal="left" vertical="center" wrapText="1"/>
    </xf>
    <xf numFmtId="0" fontId="11" fillId="0" borderId="0" xfId="5" applyFont="1" applyFill="1" applyBorder="1" applyAlignment="1">
      <alignment horizontal="center" vertical="center" wrapText="1"/>
    </xf>
    <xf numFmtId="0" fontId="11" fillId="0" borderId="7" xfId="5" applyFont="1" applyFill="1" applyBorder="1" applyAlignment="1">
      <alignment horizontal="left" vertical="center" wrapText="1"/>
    </xf>
    <xf numFmtId="0" fontId="14" fillId="0" borderId="0" xfId="5" applyFont="1" applyFill="1" applyBorder="1" applyAlignment="1">
      <alignment horizontal="left" vertical="center"/>
    </xf>
    <xf numFmtId="49" fontId="12" fillId="2" borderId="3"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12" fillId="0" borderId="15" xfId="0" applyFont="1" applyBorder="1" applyAlignment="1"/>
    <xf numFmtId="0" fontId="12" fillId="0" borderId="16" xfId="0" applyFont="1" applyBorder="1" applyAlignment="1"/>
    <xf numFmtId="0" fontId="12" fillId="0" borderId="29" xfId="0" applyFont="1" applyBorder="1" applyAlignment="1"/>
    <xf numFmtId="0" fontId="15" fillId="0" borderId="5" xfId="5" applyFont="1" applyFill="1" applyBorder="1" applyAlignment="1">
      <alignment vertical="center" wrapText="1"/>
    </xf>
    <xf numFmtId="0" fontId="16" fillId="0" borderId="1" xfId="6" applyFont="1" applyBorder="1" applyAlignment="1">
      <alignment horizontal="left" vertical="center" wrapText="1"/>
    </xf>
    <xf numFmtId="0" fontId="17" fillId="0" borderId="9" xfId="5" applyFont="1" applyFill="1" applyBorder="1" applyAlignment="1">
      <alignment vertical="center" wrapText="1"/>
    </xf>
    <xf numFmtId="0" fontId="17" fillId="0" borderId="4" xfId="5" applyFont="1" applyFill="1" applyBorder="1" applyAlignment="1">
      <alignment vertical="center" wrapText="1"/>
    </xf>
    <xf numFmtId="0" fontId="12" fillId="0" borderId="5" xfId="5" applyFont="1" applyFill="1" applyBorder="1" applyAlignment="1">
      <alignment vertical="top" wrapText="1"/>
    </xf>
    <xf numFmtId="0" fontId="12" fillId="0" borderId="25" xfId="5" applyFont="1" applyFill="1" applyBorder="1" applyAlignment="1">
      <alignment horizontal="left" wrapText="1"/>
    </xf>
    <xf numFmtId="0" fontId="12" fillId="0" borderId="5" xfId="5" applyFont="1" applyFill="1" applyBorder="1" applyAlignment="1">
      <alignment horizontal="left" vertical="top" wrapText="1"/>
    </xf>
    <xf numFmtId="0" fontId="16" fillId="0" borderId="6" xfId="6" applyFont="1" applyBorder="1" applyAlignment="1">
      <alignment horizontal="left" vertical="center" wrapText="1"/>
    </xf>
    <xf numFmtId="0" fontId="12" fillId="0" borderId="22" xfId="5" applyFont="1" applyFill="1" applyBorder="1" applyAlignment="1">
      <alignment vertical="top" wrapText="1"/>
    </xf>
    <xf numFmtId="0" fontId="17" fillId="0" borderId="1" xfId="5" applyFont="1" applyFill="1" applyBorder="1" applyAlignment="1">
      <alignment vertical="center" wrapText="1"/>
    </xf>
    <xf numFmtId="0" fontId="16" fillId="0" borderId="9" xfId="6" applyFont="1" applyBorder="1" applyAlignment="1">
      <alignment horizontal="left" vertical="center" wrapText="1"/>
    </xf>
    <xf numFmtId="0" fontId="17" fillId="0" borderId="20" xfId="5" applyFont="1" applyFill="1" applyBorder="1" applyAlignment="1">
      <alignment vertical="center" wrapText="1"/>
    </xf>
    <xf numFmtId="0" fontId="12" fillId="0" borderId="25" xfId="5" applyFont="1" applyFill="1" applyBorder="1" applyAlignment="1">
      <alignment vertical="top" wrapText="1"/>
    </xf>
    <xf numFmtId="0" fontId="12" fillId="0" borderId="1" xfId="0" applyFont="1" applyBorder="1" applyAlignment="1">
      <alignment vertical="top" wrapText="1"/>
    </xf>
    <xf numFmtId="0" fontId="17" fillId="0" borderId="10" xfId="5" applyFont="1" applyFill="1" applyBorder="1" applyAlignment="1">
      <alignment vertical="center"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1" xfId="5" applyFont="1" applyFill="1" applyBorder="1" applyAlignment="1">
      <alignment vertical="top" wrapText="1"/>
    </xf>
    <xf numFmtId="0" fontId="14" fillId="0" borderId="0" xfId="7" applyFont="1" applyAlignment="1">
      <alignment vertical="center"/>
    </xf>
    <xf numFmtId="0" fontId="14" fillId="0" borderId="0" xfId="7" applyFont="1" applyAlignment="1">
      <alignment horizontal="center" vertical="center"/>
    </xf>
    <xf numFmtId="0" fontId="14" fillId="0" borderId="0" xfId="7" applyFont="1" applyFill="1" applyAlignment="1">
      <alignment vertical="center"/>
    </xf>
    <xf numFmtId="0" fontId="14" fillId="0" borderId="0" xfId="7" applyFont="1" applyFill="1" applyAlignment="1">
      <alignment horizontal="center" vertical="center"/>
    </xf>
    <xf numFmtId="176" fontId="14" fillId="0" borderId="34" xfId="7" applyNumberFormat="1" applyFont="1" applyBorder="1" applyAlignment="1">
      <alignment horizontal="center" vertical="center"/>
    </xf>
    <xf numFmtId="38" fontId="18" fillId="4" borderId="35" xfId="8" applyFont="1" applyFill="1" applyBorder="1" applyAlignment="1">
      <alignment horizontal="center" vertical="center"/>
    </xf>
    <xf numFmtId="38" fontId="18" fillId="0" borderId="35" xfId="8" applyFont="1" applyBorder="1" applyAlignment="1">
      <alignment horizontal="center" vertical="center"/>
    </xf>
    <xf numFmtId="0" fontId="14" fillId="4" borderId="34" xfId="7" applyFont="1" applyFill="1" applyBorder="1" applyAlignment="1">
      <alignment horizontal="center" vertical="center"/>
    </xf>
    <xf numFmtId="0" fontId="14" fillId="0" borderId="34" xfId="7" applyFont="1" applyFill="1" applyBorder="1" applyAlignment="1">
      <alignment horizontal="center" vertical="center"/>
    </xf>
    <xf numFmtId="38" fontId="18" fillId="0" borderId="35" xfId="8" applyFont="1" applyFill="1" applyBorder="1" applyAlignment="1">
      <alignment horizontal="center" vertical="center"/>
    </xf>
    <xf numFmtId="0" fontId="20" fillId="0" borderId="42" xfId="7" applyFont="1" applyBorder="1" applyAlignment="1">
      <alignment horizontal="center" vertical="center" wrapText="1"/>
    </xf>
    <xf numFmtId="0" fontId="20" fillId="0" borderId="43" xfId="7" applyFont="1" applyBorder="1" applyAlignment="1">
      <alignment horizontal="center" vertical="center" wrapText="1"/>
    </xf>
    <xf numFmtId="0" fontId="14" fillId="0" borderId="43" xfId="7" applyFont="1" applyBorder="1" applyAlignment="1">
      <alignment horizontal="center" vertical="center" wrapText="1"/>
    </xf>
    <xf numFmtId="0" fontId="14" fillId="0" borderId="42" xfId="7" applyFont="1" applyBorder="1" applyAlignment="1">
      <alignment horizontal="center" vertical="center" wrapText="1"/>
    </xf>
    <xf numFmtId="0" fontId="20" fillId="0" borderId="44" xfId="7" applyFont="1" applyBorder="1" applyAlignment="1">
      <alignment horizontal="center" vertical="center" wrapText="1"/>
    </xf>
    <xf numFmtId="0" fontId="20" fillId="0" borderId="45" xfId="7" applyFont="1" applyBorder="1" applyAlignment="1">
      <alignment horizontal="center" vertical="center" wrapText="1"/>
    </xf>
    <xf numFmtId="0" fontId="20" fillId="0" borderId="43" xfId="7" applyFont="1" applyFill="1" applyBorder="1" applyAlignment="1">
      <alignment horizontal="center" vertical="center" wrapText="1"/>
    </xf>
    <xf numFmtId="0" fontId="20" fillId="0" borderId="42" xfId="7" applyFont="1" applyFill="1" applyBorder="1" applyAlignment="1">
      <alignment horizontal="center" vertical="center" wrapText="1"/>
    </xf>
    <xf numFmtId="0" fontId="20" fillId="0" borderId="44" xfId="7" applyFont="1" applyFill="1" applyBorder="1" applyAlignment="1">
      <alignment horizontal="center" vertical="center" wrapText="1"/>
    </xf>
    <xf numFmtId="0" fontId="20" fillId="0" borderId="47" xfId="7" applyFont="1" applyFill="1" applyBorder="1" applyAlignment="1">
      <alignment horizontal="center" vertical="center" wrapText="1"/>
    </xf>
    <xf numFmtId="176" fontId="14" fillId="0" borderId="40" xfId="7" applyNumberFormat="1" applyFont="1" applyBorder="1" applyAlignment="1">
      <alignment horizontal="center" vertical="center"/>
    </xf>
    <xf numFmtId="38" fontId="18" fillId="4" borderId="36" xfId="8" applyFont="1" applyFill="1" applyBorder="1" applyAlignment="1">
      <alignment horizontal="center" vertical="center"/>
    </xf>
    <xf numFmtId="38" fontId="18" fillId="0" borderId="36" xfId="8" applyFont="1" applyBorder="1" applyAlignment="1">
      <alignment horizontal="center" vertical="center"/>
    </xf>
    <xf numFmtId="0" fontId="14" fillId="4" borderId="40" xfId="7" applyFont="1" applyFill="1" applyBorder="1" applyAlignment="1">
      <alignment horizontal="center" vertical="center"/>
    </xf>
    <xf numFmtId="176" fontId="14" fillId="0" borderId="36" xfId="7" applyNumberFormat="1" applyFont="1" applyBorder="1" applyAlignment="1">
      <alignment horizontal="center" vertical="center"/>
    </xf>
    <xf numFmtId="38" fontId="18" fillId="0" borderId="36" xfId="8" applyFont="1" applyFill="1" applyBorder="1" applyAlignment="1">
      <alignment horizontal="center" vertical="center"/>
    </xf>
    <xf numFmtId="0" fontId="14" fillId="0" borderId="40" xfId="7" applyFont="1" applyFill="1" applyBorder="1" applyAlignment="1">
      <alignment horizontal="center" vertical="center"/>
    </xf>
    <xf numFmtId="0" fontId="21" fillId="0" borderId="0" xfId="7" applyFont="1" applyAlignment="1">
      <alignment vertical="center"/>
    </xf>
    <xf numFmtId="0" fontId="14" fillId="0" borderId="0" xfId="7" applyFont="1" applyAlignment="1">
      <alignment horizontal="right" vertical="center"/>
    </xf>
    <xf numFmtId="0" fontId="12" fillId="0" borderId="0" xfId="7" applyFont="1" applyAlignment="1">
      <alignment vertical="center"/>
    </xf>
    <xf numFmtId="0" fontId="12" fillId="0" borderId="0" xfId="7" applyFont="1" applyAlignment="1">
      <alignment horizontal="center" vertical="center"/>
    </xf>
    <xf numFmtId="0" fontId="12" fillId="0" borderId="0" xfId="7" applyFont="1" applyAlignment="1">
      <alignment horizontal="left" vertical="center"/>
    </xf>
    <xf numFmtId="38" fontId="12" fillId="0" borderId="68" xfId="9" applyFont="1" applyBorder="1" applyAlignment="1">
      <alignment vertical="center"/>
    </xf>
    <xf numFmtId="38" fontId="12" fillId="0" borderId="69" xfId="9" applyFont="1" applyBorder="1" applyAlignment="1">
      <alignment vertical="center"/>
    </xf>
    <xf numFmtId="38" fontId="12" fillId="0" borderId="70" xfId="9" applyFont="1" applyFill="1" applyBorder="1" applyAlignment="1">
      <alignment vertical="center"/>
    </xf>
    <xf numFmtId="177" fontId="12" fillId="0" borderId="71" xfId="7" applyNumberFormat="1" applyFont="1" applyBorder="1" applyAlignment="1">
      <alignment horizontal="center" vertical="center"/>
    </xf>
    <xf numFmtId="177" fontId="12" fillId="0" borderId="70" xfId="7" applyNumberFormat="1" applyFont="1" applyBorder="1" applyAlignment="1">
      <alignment horizontal="center" vertical="center"/>
    </xf>
    <xf numFmtId="38" fontId="12" fillId="0" borderId="73" xfId="9" applyFont="1" applyBorder="1" applyAlignment="1">
      <alignment vertical="center"/>
    </xf>
    <xf numFmtId="38" fontId="12" fillId="0" borderId="74" xfId="9" applyFont="1" applyBorder="1" applyAlignment="1">
      <alignment vertical="center"/>
    </xf>
    <xf numFmtId="38" fontId="12" fillId="0" borderId="73" xfId="9" applyFont="1" applyFill="1" applyBorder="1" applyAlignment="1">
      <alignment vertical="center"/>
    </xf>
    <xf numFmtId="177" fontId="12" fillId="0" borderId="76" xfId="7" applyNumberFormat="1" applyFont="1" applyBorder="1" applyAlignment="1">
      <alignment horizontal="center" vertical="center"/>
    </xf>
    <xf numFmtId="177" fontId="12" fillId="0" borderId="77" xfId="7" applyNumberFormat="1" applyFont="1" applyBorder="1" applyAlignment="1">
      <alignment horizontal="center" vertical="center"/>
    </xf>
    <xf numFmtId="0" fontId="12" fillId="0" borderId="68" xfId="7" applyFont="1" applyFill="1" applyBorder="1" applyAlignment="1">
      <alignment vertical="center"/>
    </xf>
    <xf numFmtId="38" fontId="12" fillId="4" borderId="81" xfId="9" applyFont="1" applyFill="1" applyBorder="1" applyAlignment="1">
      <alignment vertical="center"/>
    </xf>
    <xf numFmtId="177" fontId="12" fillId="0" borderId="82" xfId="7" applyNumberFormat="1" applyFont="1" applyBorder="1" applyAlignment="1">
      <alignment horizontal="center" vertical="center"/>
    </xf>
    <xf numFmtId="177" fontId="12" fillId="0" borderId="83" xfId="7" applyNumberFormat="1" applyFont="1" applyBorder="1" applyAlignment="1">
      <alignment horizontal="center" vertical="center"/>
    </xf>
    <xf numFmtId="0" fontId="12" fillId="0" borderId="73" xfId="7" applyFont="1" applyFill="1" applyBorder="1" applyAlignment="1">
      <alignment vertical="center"/>
    </xf>
    <xf numFmtId="38" fontId="12" fillId="4" borderId="86" xfId="9" applyFont="1" applyFill="1" applyBorder="1" applyAlignment="1">
      <alignment vertical="center"/>
    </xf>
    <xf numFmtId="177" fontId="12" fillId="0" borderId="74" xfId="7" applyNumberFormat="1" applyFont="1" applyBorder="1" applyAlignment="1">
      <alignment horizontal="center" vertical="center"/>
    </xf>
    <xf numFmtId="38" fontId="12" fillId="4" borderId="87" xfId="9" applyFont="1" applyFill="1" applyBorder="1" applyAlignment="1">
      <alignment vertical="center"/>
    </xf>
    <xf numFmtId="177" fontId="12" fillId="0" borderId="69" xfId="7" applyNumberFormat="1" applyFont="1" applyBorder="1" applyAlignment="1">
      <alignment horizontal="center" vertical="center"/>
    </xf>
    <xf numFmtId="0" fontId="12" fillId="0" borderId="42" xfId="7" applyFont="1" applyBorder="1" applyAlignment="1">
      <alignment horizontal="center" vertical="center" wrapText="1"/>
    </xf>
    <xf numFmtId="0" fontId="12" fillId="0" borderId="89" xfId="7" applyFont="1" applyBorder="1" applyAlignment="1">
      <alignment horizontal="center" vertical="center" wrapText="1"/>
    </xf>
    <xf numFmtId="0" fontId="12" fillId="0" borderId="34" xfId="7" applyFont="1" applyBorder="1" applyAlignment="1">
      <alignment horizontal="center" vertical="center" shrinkToFit="1"/>
    </xf>
    <xf numFmtId="0" fontId="12" fillId="0" borderId="37" xfId="7" applyFont="1" applyBorder="1" applyAlignment="1">
      <alignment horizontal="center" vertical="center" wrapText="1"/>
    </xf>
    <xf numFmtId="0" fontId="23" fillId="0" borderId="0" xfId="7" applyFont="1" applyAlignment="1">
      <alignment vertical="center"/>
    </xf>
    <xf numFmtId="0" fontId="24" fillId="0" borderId="0" xfId="10">
      <alignment vertical="center"/>
    </xf>
    <xf numFmtId="0" fontId="25" fillId="0" borderId="0" xfId="10" applyFont="1">
      <alignment vertical="center"/>
    </xf>
    <xf numFmtId="0" fontId="26" fillId="0" borderId="0" xfId="10" applyFont="1">
      <alignment vertical="center"/>
    </xf>
    <xf numFmtId="0" fontId="25" fillId="0" borderId="0" xfId="10" applyFont="1" applyAlignment="1">
      <alignment horizontal="center" vertical="center"/>
    </xf>
    <xf numFmtId="0" fontId="25" fillId="0" borderId="0" xfId="10" applyFont="1" applyProtection="1">
      <alignment vertical="center"/>
      <protection locked="0"/>
    </xf>
    <xf numFmtId="0" fontId="26" fillId="0" borderId="0" xfId="10" applyFont="1" applyProtection="1">
      <alignment vertical="center"/>
      <protection locked="0"/>
    </xf>
    <xf numFmtId="0" fontId="14" fillId="0" borderId="0" xfId="10" applyFont="1" applyFill="1" applyProtection="1">
      <alignment vertical="center"/>
      <protection locked="0"/>
    </xf>
    <xf numFmtId="0" fontId="25" fillId="0" borderId="0" xfId="10" applyFont="1" applyAlignment="1" applyProtection="1">
      <alignment vertical="center" wrapText="1"/>
      <protection locked="0"/>
    </xf>
    <xf numFmtId="0" fontId="18" fillId="0" borderId="0" xfId="10" applyFont="1" applyFill="1" applyProtection="1">
      <alignment vertical="center"/>
      <protection locked="0"/>
    </xf>
    <xf numFmtId="0" fontId="27" fillId="0" borderId="0" xfId="10" applyFont="1" applyFill="1" applyProtection="1">
      <alignment vertical="center"/>
      <protection locked="0"/>
    </xf>
    <xf numFmtId="0" fontId="28" fillId="0" borderId="0" xfId="10" applyFont="1" applyFill="1" applyProtection="1">
      <alignment vertical="center"/>
      <protection locked="0"/>
    </xf>
    <xf numFmtId="0" fontId="25" fillId="0" borderId="0" xfId="10" applyFont="1" applyFill="1">
      <alignment vertical="center"/>
    </xf>
    <xf numFmtId="0" fontId="28" fillId="0" borderId="0" xfId="10" applyFont="1" applyFill="1">
      <alignment vertical="center"/>
    </xf>
    <xf numFmtId="0" fontId="27" fillId="0" borderId="0" xfId="10" applyFont="1" applyFill="1">
      <alignment vertical="center"/>
    </xf>
    <xf numFmtId="0" fontId="27" fillId="0" borderId="0" xfId="10" applyFont="1" applyFill="1" applyAlignment="1">
      <alignment horizontal="center" vertical="center"/>
    </xf>
    <xf numFmtId="0" fontId="18" fillId="0" borderId="0" xfId="10" applyFont="1" applyProtection="1">
      <alignment vertical="center"/>
      <protection locked="0"/>
    </xf>
    <xf numFmtId="0" fontId="26" fillId="0" borderId="0" xfId="10" applyFont="1" applyFill="1">
      <alignment vertical="center"/>
    </xf>
    <xf numFmtId="0" fontId="25" fillId="0" borderId="0" xfId="10" applyFont="1" applyFill="1" applyAlignment="1">
      <alignment horizontal="center" vertical="center"/>
    </xf>
    <xf numFmtId="0" fontId="25" fillId="0" borderId="0" xfId="10" applyFont="1" applyFill="1" applyProtection="1">
      <alignment vertical="center"/>
      <protection locked="0"/>
    </xf>
    <xf numFmtId="0" fontId="26" fillId="0" borderId="0" xfId="10" applyFont="1" applyFill="1" applyProtection="1">
      <alignment vertical="center"/>
      <protection locked="0"/>
    </xf>
    <xf numFmtId="178" fontId="27" fillId="0" borderId="96" xfId="11" applyNumberFormat="1" applyFont="1" applyFill="1" applyBorder="1" applyAlignment="1">
      <alignment vertical="center" shrinkToFit="1"/>
    </xf>
    <xf numFmtId="179" fontId="28" fillId="0" borderId="97" xfId="10" applyNumberFormat="1" applyFont="1" applyFill="1" applyBorder="1" applyAlignment="1">
      <alignment vertical="center" shrinkToFit="1"/>
    </xf>
    <xf numFmtId="180" fontId="27" fillId="0" borderId="98" xfId="10" applyNumberFormat="1" applyFont="1" applyFill="1" applyBorder="1" applyAlignment="1">
      <alignment vertical="center" shrinkToFit="1"/>
    </xf>
    <xf numFmtId="180" fontId="27" fillId="0" borderId="98" xfId="11" applyNumberFormat="1" applyFont="1" applyFill="1" applyBorder="1" applyAlignment="1">
      <alignment vertical="center" shrinkToFit="1"/>
    </xf>
    <xf numFmtId="181" fontId="27" fillId="0" borderId="99" xfId="10" applyNumberFormat="1" applyFont="1" applyFill="1" applyBorder="1" applyAlignment="1">
      <alignment horizontal="center" vertical="center" shrinkToFit="1"/>
    </xf>
    <xf numFmtId="179" fontId="28" fillId="0" borderId="98" xfId="10" applyNumberFormat="1" applyFont="1" applyFill="1" applyBorder="1" applyAlignment="1">
      <alignment vertical="center" shrinkToFit="1"/>
    </xf>
    <xf numFmtId="179" fontId="27" fillId="0" borderId="100" xfId="10" applyNumberFormat="1" applyFont="1" applyFill="1" applyBorder="1" applyAlignment="1">
      <alignment vertical="center" shrinkToFit="1"/>
    </xf>
    <xf numFmtId="179" fontId="28" fillId="0" borderId="101" xfId="10" applyNumberFormat="1" applyFont="1" applyFill="1" applyBorder="1" applyAlignment="1">
      <alignment vertical="center" shrinkToFit="1"/>
    </xf>
    <xf numFmtId="179" fontId="27" fillId="0" borderId="98" xfId="10" applyNumberFormat="1" applyFont="1" applyFill="1" applyBorder="1" applyAlignment="1">
      <alignment vertical="center" shrinkToFit="1"/>
    </xf>
    <xf numFmtId="178" fontId="27" fillId="0" borderId="98" xfId="11" applyNumberFormat="1" applyFont="1" applyFill="1" applyBorder="1" applyAlignment="1">
      <alignment vertical="center" shrinkToFit="1"/>
    </xf>
    <xf numFmtId="2" fontId="27" fillId="0" borderId="100" xfId="10" applyNumberFormat="1" applyFont="1" applyFill="1" applyBorder="1" applyAlignment="1">
      <alignment vertical="center" shrinkToFit="1"/>
    </xf>
    <xf numFmtId="180" fontId="27" fillId="0" borderId="103" xfId="11" applyNumberFormat="1" applyFont="1" applyFill="1" applyBorder="1" applyAlignment="1">
      <alignment vertical="center" shrinkToFit="1"/>
    </xf>
    <xf numFmtId="0" fontId="27" fillId="0" borderId="98" xfId="10" applyFont="1" applyFill="1" applyBorder="1" applyAlignment="1">
      <alignment vertical="center" shrinkToFit="1"/>
    </xf>
    <xf numFmtId="0" fontId="27" fillId="0" borderId="100" xfId="10" applyFont="1" applyFill="1" applyBorder="1" applyAlignment="1">
      <alignment vertical="center" shrinkToFit="1"/>
    </xf>
    <xf numFmtId="178" fontId="27" fillId="0" borderId="104" xfId="11" applyNumberFormat="1" applyFont="1" applyFill="1" applyBorder="1" applyAlignment="1">
      <alignment vertical="center" shrinkToFit="1"/>
    </xf>
    <xf numFmtId="0" fontId="27" fillId="0" borderId="105" xfId="10" applyFont="1" applyFill="1" applyBorder="1" applyAlignment="1">
      <alignment vertical="center" shrinkToFit="1"/>
    </xf>
    <xf numFmtId="181" fontId="27" fillId="0" borderId="106" xfId="10" applyNumberFormat="1" applyFont="1" applyFill="1" applyBorder="1" applyAlignment="1">
      <alignment vertical="center" shrinkToFit="1"/>
    </xf>
    <xf numFmtId="179" fontId="27" fillId="0" borderId="107" xfId="11" applyNumberFormat="1" applyFont="1" applyFill="1" applyBorder="1" applyAlignment="1">
      <alignment vertical="center" shrinkToFit="1"/>
    </xf>
    <xf numFmtId="0" fontId="27" fillId="0" borderId="106" xfId="10" applyFont="1" applyFill="1" applyBorder="1" applyAlignment="1">
      <alignment vertical="center" shrinkToFit="1"/>
    </xf>
    <xf numFmtId="0" fontId="27" fillId="0" borderId="108" xfId="10" applyFont="1" applyFill="1" applyBorder="1" applyAlignment="1">
      <alignment vertical="center" shrinkToFit="1"/>
    </xf>
    <xf numFmtId="178" fontId="27" fillId="0" borderId="109" xfId="11" applyNumberFormat="1" applyFont="1" applyFill="1" applyBorder="1" applyAlignment="1">
      <alignment vertical="center" shrinkToFit="1"/>
    </xf>
    <xf numFmtId="179" fontId="28" fillId="0" borderId="110" xfId="10" applyNumberFormat="1" applyFont="1" applyFill="1" applyBorder="1" applyAlignment="1">
      <alignment vertical="center" shrinkToFit="1"/>
    </xf>
    <xf numFmtId="180" fontId="27" fillId="0" borderId="111" xfId="10" applyNumberFormat="1" applyFont="1" applyFill="1" applyBorder="1" applyAlignment="1">
      <alignment vertical="center" shrinkToFit="1"/>
    </xf>
    <xf numFmtId="180" fontId="27" fillId="0" borderId="111" xfId="11" applyNumberFormat="1" applyFont="1" applyFill="1" applyBorder="1" applyAlignment="1">
      <alignment vertical="center" shrinkToFit="1"/>
    </xf>
    <xf numFmtId="181" fontId="27" fillId="0" borderId="112" xfId="10" applyNumberFormat="1" applyFont="1" applyFill="1" applyBorder="1" applyAlignment="1">
      <alignment horizontal="center" vertical="center" shrinkToFit="1"/>
    </xf>
    <xf numFmtId="179" fontId="28" fillId="0" borderId="111" xfId="10" applyNumberFormat="1" applyFont="1" applyFill="1" applyBorder="1" applyAlignment="1">
      <alignment vertical="center" shrinkToFit="1"/>
    </xf>
    <xf numFmtId="179" fontId="27" fillId="0" borderId="112" xfId="10" applyNumberFormat="1" applyFont="1" applyFill="1" applyBorder="1" applyAlignment="1">
      <alignment vertical="center" shrinkToFit="1"/>
    </xf>
    <xf numFmtId="179" fontId="28" fillId="0" borderId="113" xfId="10" applyNumberFormat="1" applyFont="1" applyFill="1" applyBorder="1" applyAlignment="1">
      <alignment vertical="center" shrinkToFit="1"/>
    </xf>
    <xf numFmtId="179" fontId="27" fillId="0" borderId="111" xfId="10" applyNumberFormat="1" applyFont="1" applyFill="1" applyBorder="1" applyAlignment="1">
      <alignment vertical="center" shrinkToFit="1"/>
    </xf>
    <xf numFmtId="179" fontId="28" fillId="0" borderId="114" xfId="10" applyNumberFormat="1" applyFont="1" applyFill="1" applyBorder="1" applyAlignment="1">
      <alignment vertical="center" shrinkToFit="1"/>
    </xf>
    <xf numFmtId="178" fontId="27" fillId="0" borderId="111" xfId="11" applyNumberFormat="1" applyFont="1" applyFill="1" applyBorder="1" applyAlignment="1">
      <alignment vertical="center" shrinkToFit="1"/>
    </xf>
    <xf numFmtId="2" fontId="27" fillId="0" borderId="112" xfId="10" applyNumberFormat="1" applyFont="1" applyFill="1" applyBorder="1" applyAlignment="1">
      <alignment vertical="center" shrinkToFit="1"/>
    </xf>
    <xf numFmtId="180" fontId="28" fillId="0" borderId="111" xfId="11" applyNumberFormat="1" applyFont="1" applyFill="1" applyBorder="1" applyAlignment="1">
      <alignment vertical="center" shrinkToFit="1"/>
    </xf>
    <xf numFmtId="181" fontId="28" fillId="0" borderId="111" xfId="10" applyNumberFormat="1" applyFont="1" applyFill="1" applyBorder="1" applyAlignment="1">
      <alignment vertical="center" shrinkToFit="1"/>
    </xf>
    <xf numFmtId="0" fontId="27" fillId="0" borderId="112" xfId="10" applyFont="1" applyFill="1" applyBorder="1" applyAlignment="1">
      <alignment vertical="center" shrinkToFit="1"/>
    </xf>
    <xf numFmtId="178" fontId="27" fillId="0" borderId="115" xfId="11" applyNumberFormat="1" applyFont="1" applyFill="1" applyBorder="1" applyAlignment="1">
      <alignment vertical="center" shrinkToFit="1"/>
    </xf>
    <xf numFmtId="0" fontId="27" fillId="0" borderId="115" xfId="10" applyFont="1" applyFill="1" applyBorder="1" applyAlignment="1">
      <alignment vertical="center" shrinkToFit="1"/>
    </xf>
    <xf numFmtId="181" fontId="27" fillId="0" borderId="116" xfId="10" applyNumberFormat="1" applyFont="1" applyFill="1" applyBorder="1" applyAlignment="1">
      <alignment vertical="center" shrinkToFit="1"/>
    </xf>
    <xf numFmtId="179" fontId="27" fillId="0" borderId="115" xfId="11" applyNumberFormat="1" applyFont="1" applyFill="1" applyBorder="1" applyAlignment="1">
      <alignment vertical="center" shrinkToFit="1"/>
    </xf>
    <xf numFmtId="0" fontId="27" fillId="0" borderId="116" xfId="10" applyFont="1" applyFill="1" applyBorder="1" applyAlignment="1">
      <alignment vertical="center" shrinkToFit="1"/>
    </xf>
    <xf numFmtId="0" fontId="27" fillId="0" borderId="117" xfId="10" applyFont="1" applyFill="1" applyBorder="1" applyAlignment="1">
      <alignment vertical="center" shrinkToFit="1"/>
    </xf>
    <xf numFmtId="178" fontId="27" fillId="4" borderId="118" xfId="11" applyNumberFormat="1" applyFont="1" applyFill="1" applyBorder="1" applyAlignment="1" applyProtection="1">
      <alignment vertical="center" shrinkToFit="1"/>
      <protection locked="0"/>
    </xf>
    <xf numFmtId="179" fontId="28" fillId="0" borderId="21" xfId="10" applyNumberFormat="1" applyFont="1" applyFill="1" applyBorder="1" applyAlignment="1">
      <alignment vertical="center" shrinkToFit="1"/>
    </xf>
    <xf numFmtId="180" fontId="29" fillId="0" borderId="1" xfId="10" applyNumberFormat="1" applyFont="1" applyFill="1" applyBorder="1" applyAlignment="1">
      <alignment vertical="center" shrinkToFit="1"/>
    </xf>
    <xf numFmtId="180" fontId="27" fillId="0" borderId="1" xfId="11" applyNumberFormat="1" applyFont="1" applyFill="1" applyBorder="1" applyAlignment="1">
      <alignment vertical="center" shrinkToFit="1"/>
    </xf>
    <xf numFmtId="0" fontId="27" fillId="0" borderId="119" xfId="10" applyFont="1" applyFill="1" applyBorder="1" applyAlignment="1">
      <alignment horizontal="center" vertical="center" shrinkToFit="1"/>
    </xf>
    <xf numFmtId="179" fontId="28" fillId="0" borderId="1" xfId="10" applyNumberFormat="1" applyFont="1" applyFill="1" applyBorder="1" applyAlignment="1">
      <alignment vertical="center" shrinkToFit="1"/>
    </xf>
    <xf numFmtId="179" fontId="27" fillId="4" borderId="119" xfId="10" applyNumberFormat="1" applyFont="1" applyFill="1" applyBorder="1" applyAlignment="1" applyProtection="1">
      <alignment vertical="center" shrinkToFit="1"/>
      <protection locked="0"/>
    </xf>
    <xf numFmtId="179" fontId="28" fillId="0" borderId="120" xfId="10" applyNumberFormat="1" applyFont="1" applyFill="1" applyBorder="1" applyAlignment="1">
      <alignment vertical="center" shrinkToFit="1"/>
    </xf>
    <xf numFmtId="179" fontId="27" fillId="0" borderId="1" xfId="10" applyNumberFormat="1" applyFont="1" applyFill="1" applyBorder="1" applyAlignment="1">
      <alignment vertical="center" shrinkToFit="1"/>
    </xf>
    <xf numFmtId="179" fontId="27" fillId="0" borderId="119" xfId="10" applyNumberFormat="1" applyFont="1" applyFill="1" applyBorder="1" applyAlignment="1">
      <alignment vertical="center" shrinkToFit="1"/>
    </xf>
    <xf numFmtId="179" fontId="28" fillId="0" borderId="9" xfId="10" applyNumberFormat="1" applyFont="1" applyFill="1" applyBorder="1" applyAlignment="1">
      <alignment vertical="center" shrinkToFit="1"/>
    </xf>
    <xf numFmtId="179" fontId="27" fillId="4" borderId="1" xfId="10" applyNumberFormat="1" applyFont="1" applyFill="1" applyBorder="1" applyAlignment="1" applyProtection="1">
      <alignment vertical="center" shrinkToFit="1"/>
      <protection locked="0"/>
    </xf>
    <xf numFmtId="178" fontId="27" fillId="4" borderId="1" xfId="11" applyNumberFormat="1" applyFont="1" applyFill="1" applyBorder="1" applyAlignment="1" applyProtection="1">
      <alignment vertical="center" shrinkToFit="1"/>
      <protection locked="0"/>
    </xf>
    <xf numFmtId="181" fontId="29" fillId="4" borderId="119" xfId="10" applyNumberFormat="1" applyFont="1" applyFill="1" applyBorder="1" applyAlignment="1" applyProtection="1">
      <alignment vertical="center" shrinkToFit="1"/>
      <protection locked="0"/>
    </xf>
    <xf numFmtId="180" fontId="28" fillId="0" borderId="1" xfId="10" applyNumberFormat="1" applyFont="1" applyFill="1" applyBorder="1" applyAlignment="1">
      <alignment vertical="center" shrinkToFit="1"/>
    </xf>
    <xf numFmtId="181" fontId="28" fillId="0" borderId="1" xfId="10" applyNumberFormat="1" applyFont="1" applyFill="1" applyBorder="1" applyAlignment="1">
      <alignment vertical="center" shrinkToFit="1"/>
    </xf>
    <xf numFmtId="180" fontId="29" fillId="4" borderId="1" xfId="10" applyNumberFormat="1" applyFont="1" applyFill="1" applyBorder="1" applyAlignment="1" applyProtection="1">
      <alignment vertical="center" shrinkToFit="1"/>
      <protection locked="0"/>
    </xf>
    <xf numFmtId="181" fontId="27" fillId="4" borderId="119" xfId="10" applyNumberFormat="1" applyFont="1" applyFill="1" applyBorder="1" applyAlignment="1" applyProtection="1">
      <alignment vertical="center" shrinkToFit="1"/>
      <protection locked="0"/>
    </xf>
    <xf numFmtId="178" fontId="27" fillId="4" borderId="81" xfId="11" applyNumberFormat="1" applyFont="1" applyFill="1" applyBorder="1" applyAlignment="1" applyProtection="1">
      <alignment vertical="center" shrinkToFit="1"/>
      <protection locked="0"/>
    </xf>
    <xf numFmtId="0" fontId="27" fillId="4" borderId="81" xfId="10" applyFont="1" applyFill="1" applyBorder="1" applyAlignment="1" applyProtection="1">
      <alignment vertical="center" shrinkToFit="1"/>
      <protection locked="0"/>
    </xf>
    <xf numFmtId="0" fontId="27" fillId="4" borderId="121" xfId="10" applyFont="1" applyFill="1" applyBorder="1" applyAlignment="1" applyProtection="1">
      <alignment vertical="center" shrinkToFit="1"/>
      <protection locked="0"/>
    </xf>
    <xf numFmtId="179" fontId="27" fillId="4" borderId="81" xfId="11" applyNumberFormat="1" applyFont="1" applyFill="1" applyBorder="1" applyAlignment="1" applyProtection="1">
      <alignment vertical="center" shrinkToFit="1"/>
      <protection locked="0"/>
    </xf>
    <xf numFmtId="0" fontId="27" fillId="4" borderId="19" xfId="10" applyFont="1" applyFill="1" applyBorder="1" applyAlignment="1" applyProtection="1">
      <alignment vertical="center" shrinkToFit="1"/>
      <protection locked="0"/>
    </xf>
    <xf numFmtId="178" fontId="29" fillId="4" borderId="118" xfId="11" applyNumberFormat="1" applyFont="1" applyFill="1" applyBorder="1" applyAlignment="1" applyProtection="1">
      <alignment vertical="center" shrinkToFit="1"/>
      <protection locked="0"/>
    </xf>
    <xf numFmtId="179" fontId="29" fillId="4" borderId="119" xfId="10" applyNumberFormat="1" applyFont="1" applyFill="1" applyBorder="1" applyAlignment="1" applyProtection="1">
      <alignment vertical="center" shrinkToFit="1"/>
      <protection locked="0"/>
    </xf>
    <xf numFmtId="179" fontId="29" fillId="4" borderId="1" xfId="10" applyNumberFormat="1" applyFont="1" applyFill="1" applyBorder="1" applyAlignment="1" applyProtection="1">
      <alignment vertical="center" shrinkToFit="1"/>
      <protection locked="0"/>
    </xf>
    <xf numFmtId="178" fontId="29" fillId="4" borderId="1" xfId="11" applyNumberFormat="1" applyFont="1" applyFill="1" applyBorder="1" applyAlignment="1" applyProtection="1">
      <alignment vertical="center" shrinkToFit="1"/>
      <protection locked="0"/>
    </xf>
    <xf numFmtId="178" fontId="29" fillId="4" borderId="81" xfId="11" applyNumberFormat="1" applyFont="1" applyFill="1" applyBorder="1" applyAlignment="1" applyProtection="1">
      <alignment vertical="center" shrinkToFit="1"/>
      <protection locked="0"/>
    </xf>
    <xf numFmtId="0" fontId="29" fillId="4" borderId="81" xfId="10" applyFont="1" applyFill="1" applyBorder="1" applyAlignment="1" applyProtection="1">
      <alignment vertical="center" shrinkToFit="1"/>
      <protection locked="0"/>
    </xf>
    <xf numFmtId="0" fontId="29" fillId="4" borderId="121" xfId="10" applyFont="1" applyFill="1" applyBorder="1" applyAlignment="1" applyProtection="1">
      <alignment vertical="center" shrinkToFit="1"/>
      <protection locked="0"/>
    </xf>
    <xf numFmtId="0" fontId="29" fillId="4" borderId="19" xfId="10" applyFont="1" applyFill="1" applyBorder="1" applyAlignment="1" applyProtection="1">
      <alignment vertical="center" shrinkToFit="1"/>
      <protection locked="0"/>
    </xf>
    <xf numFmtId="0" fontId="29" fillId="0" borderId="122" xfId="10" applyFont="1" applyFill="1" applyBorder="1" applyAlignment="1" applyProtection="1">
      <alignment vertical="center" shrinkToFit="1"/>
      <protection locked="0"/>
    </xf>
    <xf numFmtId="179" fontId="28" fillId="0" borderId="123" xfId="10" applyNumberFormat="1" applyFont="1" applyFill="1" applyBorder="1" applyAlignment="1">
      <alignment vertical="center" shrinkToFit="1"/>
    </xf>
    <xf numFmtId="180" fontId="27" fillId="0" borderId="124" xfId="10" applyNumberFormat="1" applyFont="1" applyFill="1" applyBorder="1" applyAlignment="1">
      <alignment vertical="center" shrinkToFit="1"/>
    </xf>
    <xf numFmtId="0" fontId="27" fillId="0" borderId="125" xfId="10" applyFont="1" applyFill="1" applyBorder="1" applyAlignment="1">
      <alignment horizontal="center" vertical="center" shrinkToFit="1"/>
    </xf>
    <xf numFmtId="179" fontId="28" fillId="0" borderId="124" xfId="10" applyNumberFormat="1" applyFont="1" applyFill="1" applyBorder="1" applyAlignment="1">
      <alignment vertical="center" shrinkToFit="1"/>
    </xf>
    <xf numFmtId="179" fontId="27" fillId="0" borderId="125" xfId="10" applyNumberFormat="1" applyFont="1" applyFill="1" applyBorder="1" applyAlignment="1">
      <alignment vertical="center" shrinkToFit="1"/>
    </xf>
    <xf numFmtId="179" fontId="28" fillId="0" borderId="126" xfId="10" applyNumberFormat="1" applyFont="1" applyFill="1" applyBorder="1" applyAlignment="1">
      <alignment vertical="center" shrinkToFit="1"/>
    </xf>
    <xf numFmtId="179" fontId="27" fillId="0" borderId="124" xfId="10" applyNumberFormat="1" applyFont="1" applyFill="1" applyBorder="1" applyAlignment="1">
      <alignment vertical="center" shrinkToFit="1"/>
    </xf>
    <xf numFmtId="179" fontId="28" fillId="0" borderId="127" xfId="10" applyNumberFormat="1" applyFont="1" applyFill="1" applyBorder="1" applyAlignment="1">
      <alignment vertical="center" shrinkToFit="1"/>
    </xf>
    <xf numFmtId="178" fontId="27" fillId="0" borderId="124" xfId="10" applyNumberFormat="1" applyFont="1" applyFill="1" applyBorder="1" applyAlignment="1">
      <alignment vertical="center" shrinkToFit="1"/>
    </xf>
    <xf numFmtId="0" fontId="27" fillId="0" borderId="125" xfId="10" applyFont="1" applyFill="1" applyBorder="1" applyAlignment="1">
      <alignment vertical="center" shrinkToFit="1"/>
    </xf>
    <xf numFmtId="0" fontId="27" fillId="0" borderId="124" xfId="10" applyFont="1" applyFill="1" applyBorder="1" applyAlignment="1">
      <alignment vertical="center" shrinkToFit="1"/>
    </xf>
    <xf numFmtId="0" fontId="27" fillId="0" borderId="128" xfId="10" applyFont="1" applyFill="1" applyBorder="1" applyAlignment="1">
      <alignment vertical="center" shrinkToFit="1"/>
    </xf>
    <xf numFmtId="0" fontId="27" fillId="0" borderId="129" xfId="10" applyFont="1" applyFill="1" applyBorder="1" applyAlignment="1">
      <alignment vertical="center" shrinkToFit="1"/>
    </xf>
    <xf numFmtId="0" fontId="27" fillId="0" borderId="130" xfId="10" applyFont="1" applyFill="1" applyBorder="1" applyAlignment="1">
      <alignment vertical="center" shrinkToFit="1"/>
    </xf>
    <xf numFmtId="0" fontId="27" fillId="0" borderId="109" xfId="10" applyFont="1" applyFill="1" applyBorder="1" applyAlignment="1">
      <alignment vertical="center" shrinkToFit="1"/>
    </xf>
    <xf numFmtId="182" fontId="27" fillId="0" borderId="111" xfId="10" applyNumberFormat="1" applyFont="1" applyFill="1" applyBorder="1" applyAlignment="1">
      <alignment vertical="center" shrinkToFit="1"/>
    </xf>
    <xf numFmtId="182" fontId="27" fillId="0" borderId="112" xfId="10" applyNumberFormat="1" applyFont="1" applyFill="1" applyBorder="1" applyAlignment="1">
      <alignment vertical="center" shrinkToFit="1"/>
    </xf>
    <xf numFmtId="2" fontId="27" fillId="0" borderId="115" xfId="11" applyNumberFormat="1" applyFont="1" applyFill="1" applyBorder="1" applyAlignment="1">
      <alignment vertical="center" shrinkToFit="1"/>
    </xf>
    <xf numFmtId="0" fontId="29" fillId="4" borderId="118" xfId="10" applyFont="1" applyFill="1" applyBorder="1" applyAlignment="1" applyProtection="1">
      <alignment vertical="center" shrinkToFit="1"/>
      <protection locked="0"/>
    </xf>
    <xf numFmtId="179" fontId="29" fillId="0" borderId="1" xfId="10" applyNumberFormat="1" applyFont="1" applyFill="1" applyBorder="1" applyAlignment="1">
      <alignment vertical="center" shrinkToFit="1"/>
    </xf>
    <xf numFmtId="179" fontId="29" fillId="0" borderId="119" xfId="10" applyNumberFormat="1" applyFont="1" applyFill="1" applyBorder="1" applyAlignment="1">
      <alignment vertical="center" shrinkToFit="1"/>
    </xf>
    <xf numFmtId="178" fontId="29" fillId="4" borderId="119" xfId="10" applyNumberFormat="1" applyFont="1" applyFill="1" applyBorder="1" applyAlignment="1" applyProtection="1">
      <alignment vertical="center" shrinkToFit="1"/>
      <protection locked="0"/>
    </xf>
    <xf numFmtId="180" fontId="28" fillId="0" borderId="1" xfId="11" applyNumberFormat="1" applyFont="1" applyFill="1" applyBorder="1" applyAlignment="1">
      <alignment vertical="center" shrinkToFit="1"/>
    </xf>
    <xf numFmtId="182" fontId="28" fillId="0" borderId="1" xfId="11" applyNumberFormat="1" applyFont="1" applyFill="1" applyBorder="1" applyAlignment="1">
      <alignment vertical="center" shrinkToFit="1"/>
    </xf>
    <xf numFmtId="180" fontId="29" fillId="4" borderId="1" xfId="11" applyNumberFormat="1" applyFont="1" applyFill="1" applyBorder="1" applyAlignment="1" applyProtection="1">
      <alignment vertical="center" shrinkToFit="1"/>
      <protection locked="0"/>
    </xf>
    <xf numFmtId="182" fontId="29" fillId="4" borderId="119" xfId="11" applyNumberFormat="1" applyFont="1" applyFill="1" applyBorder="1" applyAlignment="1" applyProtection="1">
      <alignment vertical="center" shrinkToFit="1"/>
      <protection locked="0"/>
    </xf>
    <xf numFmtId="2" fontId="29" fillId="4" borderId="81" xfId="11" applyNumberFormat="1" applyFont="1" applyFill="1" applyBorder="1" applyAlignment="1" applyProtection="1">
      <alignment vertical="center" shrinkToFit="1"/>
      <protection locked="0"/>
    </xf>
    <xf numFmtId="0" fontId="27" fillId="0" borderId="122" xfId="10" applyFont="1" applyFill="1" applyBorder="1" applyAlignment="1">
      <alignment vertical="center" shrinkToFit="1"/>
    </xf>
    <xf numFmtId="182" fontId="27" fillId="0" borderId="124" xfId="10" applyNumberFormat="1" applyFont="1" applyFill="1" applyBorder="1" applyAlignment="1">
      <alignment vertical="center" shrinkToFit="1"/>
    </xf>
    <xf numFmtId="182" fontId="27" fillId="0" borderId="125" xfId="10" applyNumberFormat="1" applyFont="1" applyFill="1" applyBorder="1" applyAlignment="1">
      <alignment vertical="center" shrinkToFit="1"/>
    </xf>
    <xf numFmtId="181" fontId="27" fillId="0" borderId="112" xfId="10" applyNumberFormat="1" applyFont="1" applyFill="1" applyBorder="1" applyAlignment="1">
      <alignment vertical="center" shrinkToFit="1"/>
    </xf>
    <xf numFmtId="0" fontId="29" fillId="0" borderId="119" xfId="10" applyFont="1" applyFill="1" applyBorder="1" applyAlignment="1">
      <alignment horizontal="center" vertical="center" shrinkToFit="1"/>
    </xf>
    <xf numFmtId="0" fontId="29" fillId="4" borderId="119" xfId="10" applyFont="1" applyFill="1" applyBorder="1" applyAlignment="1" applyProtection="1">
      <alignment vertical="center" shrinkToFit="1"/>
      <protection locked="0"/>
    </xf>
    <xf numFmtId="182" fontId="28" fillId="0" borderId="1" xfId="10" applyNumberFormat="1" applyFont="1" applyFill="1" applyBorder="1" applyAlignment="1">
      <alignment vertical="center" shrinkToFit="1"/>
    </xf>
    <xf numFmtId="182" fontId="29" fillId="4" borderId="119" xfId="10" applyNumberFormat="1" applyFont="1" applyFill="1" applyBorder="1" applyAlignment="1" applyProtection="1">
      <alignment vertical="center" shrinkToFit="1"/>
      <protection locked="0"/>
    </xf>
    <xf numFmtId="0" fontId="28" fillId="0" borderId="134" xfId="10" applyFont="1" applyFill="1" applyBorder="1" applyAlignment="1">
      <alignment horizontal="center" vertical="center" shrinkToFit="1"/>
    </xf>
    <xf numFmtId="0" fontId="28" fillId="0" borderId="135" xfId="10" applyFont="1" applyFill="1" applyBorder="1" applyAlignment="1">
      <alignment vertical="center" shrinkToFit="1"/>
    </xf>
    <xf numFmtId="0" fontId="28" fillId="0" borderId="136" xfId="10" applyFont="1" applyFill="1" applyBorder="1" applyAlignment="1">
      <alignment horizontal="center" vertical="center" shrinkToFit="1"/>
    </xf>
    <xf numFmtId="0" fontId="28" fillId="0" borderId="135" xfId="10" applyFont="1" applyFill="1" applyBorder="1" applyAlignment="1">
      <alignment horizontal="center" vertical="center" shrinkToFit="1"/>
    </xf>
    <xf numFmtId="0" fontId="28" fillId="0" borderId="137" xfId="10" applyFont="1" applyFill="1" applyBorder="1" applyAlignment="1">
      <alignment horizontal="center" vertical="center" shrinkToFit="1"/>
    </xf>
    <xf numFmtId="0" fontId="28" fillId="0" borderId="63" xfId="10" applyFont="1" applyFill="1" applyBorder="1" applyAlignment="1">
      <alignment horizontal="center" vertical="center" shrinkToFit="1"/>
    </xf>
    <xf numFmtId="0" fontId="28" fillId="0" borderId="28" xfId="10" applyFont="1" applyFill="1" applyBorder="1" applyAlignment="1">
      <alignment horizontal="center" vertical="center" shrinkToFit="1"/>
    </xf>
    <xf numFmtId="0" fontId="28" fillId="0" borderId="140" xfId="10" applyFont="1" applyFill="1" applyBorder="1" applyAlignment="1">
      <alignment horizontal="center" vertical="center" shrinkToFit="1"/>
    </xf>
    <xf numFmtId="0" fontId="28" fillId="0" borderId="141" xfId="10" applyFont="1" applyFill="1" applyBorder="1" applyAlignment="1">
      <alignment horizontal="center" vertical="center" wrapText="1" shrinkToFit="1"/>
    </xf>
    <xf numFmtId="0" fontId="28" fillId="0" borderId="142" xfId="10" applyFont="1" applyFill="1" applyBorder="1" applyAlignment="1">
      <alignment horizontal="center" vertical="center" shrinkToFit="1"/>
    </xf>
    <xf numFmtId="0" fontId="28" fillId="0" borderId="141" xfId="10" applyFont="1" applyFill="1" applyBorder="1" applyAlignment="1">
      <alignment horizontal="center" vertical="center" shrinkToFit="1"/>
    </xf>
    <xf numFmtId="0" fontId="28" fillId="0" borderId="143" xfId="10" applyFont="1" applyFill="1" applyBorder="1" applyAlignment="1">
      <alignment horizontal="center" vertical="center" shrinkToFit="1"/>
    </xf>
    <xf numFmtId="0" fontId="28" fillId="0" borderId="147" xfId="10" applyFont="1" applyFill="1" applyBorder="1" applyAlignment="1">
      <alignment horizontal="center" vertical="center" shrinkToFit="1"/>
    </xf>
    <xf numFmtId="0" fontId="28" fillId="0" borderId="148" xfId="10" applyFont="1" applyFill="1" applyBorder="1" applyAlignment="1">
      <alignment horizontal="center" vertical="center" shrinkToFit="1"/>
    </xf>
    <xf numFmtId="0" fontId="25" fillId="0" borderId="0" xfId="10" applyFont="1" applyFill="1" applyAlignment="1" applyProtection="1">
      <alignment horizontal="center" vertical="center"/>
    </xf>
    <xf numFmtId="0" fontId="18" fillId="0" borderId="0" xfId="10" applyFont="1" applyFill="1" applyAlignment="1">
      <alignment horizontal="right" vertical="center"/>
    </xf>
    <xf numFmtId="0" fontId="26" fillId="0" borderId="0" xfId="10" applyFont="1" applyFill="1" applyAlignment="1" applyProtection="1">
      <alignment horizontal="right" vertical="center"/>
      <protection locked="0"/>
    </xf>
    <xf numFmtId="0" fontId="27" fillId="0" borderId="66" xfId="10" applyFont="1" applyFill="1" applyBorder="1" applyAlignment="1">
      <alignment vertical="center"/>
    </xf>
    <xf numFmtId="0" fontId="27" fillId="0" borderId="34" xfId="10" applyFont="1" applyFill="1" applyBorder="1" applyAlignment="1">
      <alignment vertical="center"/>
    </xf>
    <xf numFmtId="0" fontId="2" fillId="0" borderId="0" xfId="7" applyFont="1" applyFill="1" applyAlignment="1">
      <alignment vertical="center"/>
    </xf>
    <xf numFmtId="0" fontId="18" fillId="0" borderId="0" xfId="10" applyFont="1">
      <alignment vertical="center"/>
    </xf>
    <xf numFmtId="0" fontId="31" fillId="0" borderId="0" xfId="10" applyFont="1" applyProtection="1">
      <alignment vertical="center"/>
      <protection locked="0"/>
    </xf>
    <xf numFmtId="0" fontId="27" fillId="0" borderId="0" xfId="10" applyFont="1">
      <alignment vertical="center"/>
    </xf>
    <xf numFmtId="0" fontId="27" fillId="0" borderId="0" xfId="10" applyFont="1" applyProtection="1">
      <alignment vertical="center"/>
      <protection locked="0"/>
    </xf>
    <xf numFmtId="0" fontId="27" fillId="0" borderId="161" xfId="10" applyFont="1" applyBorder="1" applyAlignment="1">
      <alignment vertical="center"/>
    </xf>
    <xf numFmtId="0" fontId="27" fillId="0" borderId="0" xfId="10" applyFont="1" applyBorder="1" applyAlignment="1">
      <alignment vertical="center"/>
    </xf>
    <xf numFmtId="0" fontId="27" fillId="0" borderId="162" xfId="10" applyFont="1" applyBorder="1" applyAlignment="1">
      <alignment vertical="center"/>
    </xf>
    <xf numFmtId="0" fontId="28" fillId="0" borderId="164" xfId="10" applyFont="1" applyBorder="1">
      <alignment vertical="center"/>
    </xf>
    <xf numFmtId="0" fontId="26" fillId="0" borderId="164" xfId="10" applyFont="1" applyBorder="1">
      <alignment vertical="center"/>
    </xf>
    <xf numFmtId="0" fontId="28" fillId="0" borderId="16" xfId="10" applyFont="1" applyBorder="1" applyAlignment="1">
      <alignment horizontal="right" vertical="center"/>
    </xf>
    <xf numFmtId="0" fontId="28" fillId="0" borderId="164" xfId="10" applyFont="1" applyFill="1" applyBorder="1">
      <alignment vertical="center"/>
    </xf>
    <xf numFmtId="181" fontId="28" fillId="0" borderId="164" xfId="10" applyNumberFormat="1" applyFont="1" applyFill="1" applyBorder="1" applyAlignment="1">
      <alignment vertical="center"/>
    </xf>
    <xf numFmtId="0" fontId="28" fillId="0" borderId="166" xfId="10" applyFont="1" applyBorder="1">
      <alignment vertical="center"/>
    </xf>
    <xf numFmtId="0" fontId="28" fillId="0" borderId="165" xfId="10" applyFont="1" applyBorder="1">
      <alignment vertical="center"/>
    </xf>
    <xf numFmtId="0" fontId="28" fillId="0" borderId="31" xfId="10" applyFont="1" applyBorder="1" applyAlignment="1">
      <alignment vertical="center"/>
    </xf>
    <xf numFmtId="0" fontId="28" fillId="0" borderId="16" xfId="10" applyFont="1" applyBorder="1">
      <alignment vertical="center"/>
    </xf>
    <xf numFmtId="0" fontId="28" fillId="0" borderId="16" xfId="10" applyFont="1" applyFill="1" applyBorder="1">
      <alignment vertical="center"/>
    </xf>
    <xf numFmtId="0" fontId="28" fillId="0" borderId="10" xfId="10" applyFont="1" applyFill="1" applyBorder="1">
      <alignment vertical="center"/>
    </xf>
    <xf numFmtId="0" fontId="28" fillId="0" borderId="143" xfId="10" applyFont="1" applyBorder="1">
      <alignment vertical="center"/>
    </xf>
    <xf numFmtId="0" fontId="28" fillId="0" borderId="169" xfId="10" applyFont="1" applyBorder="1">
      <alignment vertical="center"/>
    </xf>
    <xf numFmtId="0" fontId="28" fillId="0" borderId="0" xfId="10" applyFont="1" applyBorder="1" applyAlignment="1">
      <alignment vertical="center"/>
    </xf>
    <xf numFmtId="0" fontId="28" fillId="0" borderId="176" xfId="10" applyFont="1" applyBorder="1">
      <alignment vertical="center"/>
    </xf>
    <xf numFmtId="0" fontId="28" fillId="0" borderId="176" xfId="10" applyFont="1" applyFill="1" applyBorder="1">
      <alignment vertical="center"/>
    </xf>
    <xf numFmtId="0" fontId="26" fillId="0" borderId="176" xfId="10" applyFont="1" applyFill="1" applyBorder="1">
      <alignment vertical="center"/>
    </xf>
    <xf numFmtId="0" fontId="28" fillId="0" borderId="176" xfId="10" applyFont="1" applyBorder="1" applyAlignment="1">
      <alignment horizontal="right" vertical="center"/>
    </xf>
    <xf numFmtId="181" fontId="28" fillId="0" borderId="176" xfId="10" applyNumberFormat="1" applyFont="1" applyFill="1" applyBorder="1" applyAlignment="1">
      <alignment vertical="center"/>
    </xf>
    <xf numFmtId="0" fontId="28" fillId="0" borderId="131" xfId="10" applyFont="1" applyBorder="1">
      <alignment vertical="center"/>
    </xf>
    <xf numFmtId="0" fontId="28" fillId="0" borderId="116" xfId="10" applyFont="1" applyBorder="1">
      <alignment vertical="center"/>
    </xf>
    <xf numFmtId="0" fontId="28" fillId="0" borderId="10" xfId="10" applyFont="1" applyBorder="1">
      <alignment vertical="center"/>
    </xf>
    <xf numFmtId="0" fontId="28" fillId="0" borderId="149" xfId="10" applyFont="1" applyBorder="1">
      <alignment vertical="center"/>
    </xf>
    <xf numFmtId="0" fontId="28" fillId="0" borderId="149" xfId="10" applyFont="1" applyFill="1" applyBorder="1">
      <alignment vertical="center"/>
    </xf>
    <xf numFmtId="185" fontId="28" fillId="0" borderId="149" xfId="10" applyNumberFormat="1" applyFont="1" applyFill="1" applyBorder="1" applyAlignment="1">
      <alignment vertical="center"/>
    </xf>
    <xf numFmtId="0" fontId="26" fillId="0" borderId="149" xfId="10" applyFont="1" applyFill="1" applyBorder="1">
      <alignment vertical="center"/>
    </xf>
    <xf numFmtId="0" fontId="26" fillId="0" borderId="149" xfId="10" applyFont="1" applyBorder="1">
      <alignment vertical="center"/>
    </xf>
    <xf numFmtId="0" fontId="28" fillId="0" borderId="132" xfId="10" applyFont="1" applyBorder="1">
      <alignment vertical="center"/>
    </xf>
    <xf numFmtId="0" fontId="28" fillId="0" borderId="129" xfId="10" applyFont="1" applyBorder="1">
      <alignment vertical="center"/>
    </xf>
    <xf numFmtId="0" fontId="28" fillId="0" borderId="176" xfId="10" applyFont="1" applyBorder="1" applyAlignment="1">
      <alignment vertical="center" shrinkToFit="1"/>
    </xf>
    <xf numFmtId="185" fontId="28" fillId="0" borderId="149" xfId="10" applyNumberFormat="1" applyFont="1" applyBorder="1" applyAlignment="1">
      <alignment vertical="center"/>
    </xf>
    <xf numFmtId="0" fontId="28" fillId="0" borderId="176" xfId="10" applyFont="1" applyBorder="1" applyAlignment="1">
      <alignment vertical="center"/>
    </xf>
    <xf numFmtId="178" fontId="28" fillId="0" borderId="176" xfId="10" applyNumberFormat="1" applyFont="1" applyBorder="1" applyAlignment="1">
      <alignment vertical="center"/>
    </xf>
    <xf numFmtId="0" fontId="28" fillId="0" borderId="0" xfId="10" applyFont="1" applyBorder="1" applyAlignment="1">
      <alignment vertical="center" shrinkToFit="1"/>
    </xf>
    <xf numFmtId="0" fontId="28" fillId="0" borderId="0" xfId="10" applyFont="1" applyFill="1" applyBorder="1">
      <alignment vertical="center"/>
    </xf>
    <xf numFmtId="178" fontId="28" fillId="0" borderId="0" xfId="10" applyNumberFormat="1" applyFont="1" applyFill="1" applyBorder="1" applyAlignment="1">
      <alignment horizontal="center" vertical="center"/>
    </xf>
    <xf numFmtId="0" fontId="28" fillId="0" borderId="0" xfId="10" applyFont="1" applyBorder="1">
      <alignment vertical="center"/>
    </xf>
    <xf numFmtId="0" fontId="32" fillId="0" borderId="0" xfId="7" applyFont="1" applyBorder="1" applyAlignment="1">
      <alignment horizontal="left" vertical="center"/>
    </xf>
    <xf numFmtId="0" fontId="1" fillId="0" borderId="0" xfId="12">
      <alignment vertical="center"/>
    </xf>
    <xf numFmtId="0" fontId="32" fillId="0" borderId="0" xfId="7" applyFont="1" applyAlignment="1">
      <alignment horizontal="center" vertical="center"/>
    </xf>
    <xf numFmtId="40" fontId="32" fillId="0" borderId="0" xfId="7" applyNumberFormat="1" applyFont="1" applyBorder="1" applyAlignment="1">
      <alignment horizontal="right" vertical="center"/>
    </xf>
    <xf numFmtId="183" fontId="28" fillId="0" borderId="0" xfId="10" applyNumberFormat="1" applyFont="1" applyFill="1" applyBorder="1" applyAlignment="1">
      <alignment horizontal="right" vertical="center"/>
    </xf>
    <xf numFmtId="0" fontId="28" fillId="0" borderId="143" xfId="10" applyFont="1" applyBorder="1" applyAlignment="1">
      <alignment vertical="center"/>
    </xf>
    <xf numFmtId="0" fontId="28" fillId="0" borderId="16" xfId="10" applyFont="1" applyBorder="1" applyAlignment="1">
      <alignment vertical="center"/>
    </xf>
    <xf numFmtId="0" fontId="28" fillId="0" borderId="66" xfId="10" applyFont="1" applyBorder="1" applyAlignment="1">
      <alignment vertical="center"/>
    </xf>
    <xf numFmtId="0" fontId="28" fillId="0" borderId="82" xfId="10" applyFont="1" applyBorder="1" applyAlignment="1">
      <alignment vertical="center" shrinkToFit="1"/>
    </xf>
    <xf numFmtId="0" fontId="26" fillId="0" borderId="10" xfId="10" applyFont="1" applyFill="1" applyBorder="1">
      <alignment vertical="center"/>
    </xf>
    <xf numFmtId="0" fontId="25" fillId="0" borderId="10" xfId="10" applyFont="1" applyBorder="1">
      <alignment vertical="center"/>
    </xf>
    <xf numFmtId="0" fontId="27" fillId="0" borderId="10" xfId="10" applyFont="1" applyBorder="1">
      <alignment vertical="center"/>
    </xf>
    <xf numFmtId="0" fontId="33" fillId="0" borderId="10" xfId="10" applyFont="1" applyBorder="1" applyAlignment="1">
      <alignment horizontal="center" vertical="center"/>
    </xf>
    <xf numFmtId="183" fontId="28" fillId="0" borderId="10" xfId="10" applyNumberFormat="1" applyFont="1" applyFill="1" applyBorder="1" applyAlignment="1">
      <alignment vertical="center" shrinkToFit="1"/>
    </xf>
    <xf numFmtId="183" fontId="28" fillId="0" borderId="121" xfId="10" applyNumberFormat="1" applyFont="1" applyFill="1" applyBorder="1" applyAlignment="1">
      <alignment horizontal="right" vertical="center"/>
    </xf>
    <xf numFmtId="0" fontId="33" fillId="0" borderId="0" xfId="10" applyFont="1" applyAlignment="1">
      <alignment horizontal="center" vertical="center"/>
    </xf>
    <xf numFmtId="183" fontId="28" fillId="0" borderId="0" xfId="10" applyNumberFormat="1" applyFont="1" applyFill="1" applyBorder="1" applyAlignment="1">
      <alignment vertical="center" shrinkToFit="1"/>
    </xf>
    <xf numFmtId="2" fontId="28" fillId="0" borderId="149" xfId="10" applyNumberFormat="1" applyFont="1" applyFill="1" applyBorder="1">
      <alignment vertical="center"/>
    </xf>
    <xf numFmtId="38" fontId="28" fillId="0" borderId="176" xfId="9" applyFont="1" applyFill="1" applyBorder="1" applyAlignment="1">
      <alignment vertical="center"/>
    </xf>
    <xf numFmtId="0" fontId="34" fillId="0" borderId="0" xfId="10" applyFont="1">
      <alignment vertical="center"/>
    </xf>
    <xf numFmtId="0" fontId="29" fillId="0" borderId="0" xfId="10" applyFont="1">
      <alignment vertical="center"/>
    </xf>
    <xf numFmtId="0" fontId="35" fillId="0" borderId="0" xfId="10" applyFont="1">
      <alignment vertical="center"/>
    </xf>
    <xf numFmtId="0" fontId="18" fillId="0" borderId="0" xfId="10" applyFont="1" applyAlignment="1">
      <alignment horizontal="right" vertical="center"/>
    </xf>
    <xf numFmtId="0" fontId="2" fillId="0" borderId="0" xfId="7" applyFont="1" applyAlignment="1">
      <alignment vertical="center"/>
    </xf>
    <xf numFmtId="0" fontId="16" fillId="2" borderId="0" xfId="14" applyFont="1" applyFill="1" applyAlignment="1">
      <alignment vertical="center"/>
    </xf>
    <xf numFmtId="0" fontId="16" fillId="2" borderId="0" xfId="14" applyFont="1" applyFill="1" applyAlignment="1">
      <alignment horizontal="center" vertical="center"/>
    </xf>
    <xf numFmtId="49" fontId="16" fillId="2" borderId="0" xfId="14" applyNumberFormat="1" applyFont="1" applyFill="1" applyAlignment="1">
      <alignment horizontal="center" vertical="center"/>
    </xf>
    <xf numFmtId="49" fontId="16" fillId="2" borderId="34" xfId="14" applyNumberFormat="1" applyFont="1" applyFill="1" applyBorder="1" applyAlignment="1">
      <alignment horizontal="center" vertical="top"/>
    </xf>
    <xf numFmtId="0" fontId="16" fillId="2" borderId="34" xfId="14" applyFont="1" applyFill="1" applyBorder="1" applyAlignment="1">
      <alignment horizontal="center" vertical="top"/>
    </xf>
    <xf numFmtId="0" fontId="16" fillId="2" borderId="34" xfId="14" applyFont="1" applyFill="1" applyBorder="1" applyAlignment="1">
      <alignment horizontal="center" vertical="top" wrapText="1"/>
    </xf>
    <xf numFmtId="0" fontId="16" fillId="2" borderId="34" xfId="14" applyFont="1" applyFill="1" applyBorder="1" applyAlignment="1">
      <alignment vertical="top"/>
    </xf>
    <xf numFmtId="0" fontId="16" fillId="2" borderId="34" xfId="14" applyFont="1" applyFill="1" applyBorder="1" applyAlignment="1">
      <alignment horizontal="center" vertical="center"/>
    </xf>
    <xf numFmtId="49" fontId="16" fillId="2" borderId="34" xfId="14" applyNumberFormat="1" applyFont="1" applyFill="1" applyBorder="1" applyAlignment="1">
      <alignment horizontal="center" vertical="center"/>
    </xf>
    <xf numFmtId="0" fontId="16" fillId="2" borderId="34" xfId="14" quotePrefix="1" applyFont="1" applyFill="1" applyBorder="1" applyAlignment="1">
      <alignment horizontal="center" vertical="center"/>
    </xf>
    <xf numFmtId="0" fontId="16" fillId="2" borderId="34" xfId="14" applyFont="1" applyFill="1" applyBorder="1" applyAlignment="1">
      <alignment horizontal="center" vertical="center" wrapText="1"/>
    </xf>
    <xf numFmtId="0" fontId="16" fillId="2" borderId="0" xfId="14" applyFont="1" applyFill="1" applyBorder="1" applyAlignment="1">
      <alignment vertical="center"/>
    </xf>
    <xf numFmtId="0" fontId="39" fillId="2" borderId="0" xfId="14" applyFont="1" applyFill="1" applyAlignment="1">
      <alignment vertical="center"/>
    </xf>
    <xf numFmtId="0" fontId="39" fillId="2" borderId="0" xfId="14" applyFont="1" applyFill="1" applyAlignment="1">
      <alignment horizontal="center" vertical="center"/>
    </xf>
    <xf numFmtId="49" fontId="39" fillId="2" borderId="0" xfId="14" applyNumberFormat="1" applyFont="1" applyFill="1" applyAlignment="1">
      <alignment horizontal="center" vertical="center"/>
    </xf>
    <xf numFmtId="0" fontId="40" fillId="2" borderId="0" xfId="14" applyFont="1" applyFill="1" applyAlignment="1">
      <alignment horizontal="center" vertical="center"/>
    </xf>
    <xf numFmtId="0" fontId="16" fillId="2" borderId="0" xfId="14" applyFont="1" applyFill="1" applyAlignment="1">
      <alignment horizontal="right" vertical="center"/>
    </xf>
    <xf numFmtId="0" fontId="39" fillId="2" borderId="0" xfId="14" applyFont="1" applyFill="1" applyAlignment="1">
      <alignment horizontal="right" vertical="center"/>
    </xf>
    <xf numFmtId="0" fontId="42" fillId="0" borderId="0" xfId="5" applyFont="1" applyFill="1" applyBorder="1" applyAlignment="1">
      <alignment horizontal="left" vertical="center"/>
    </xf>
    <xf numFmtId="0" fontId="43" fillId="0" borderId="0" xfId="7" applyFont="1" applyFill="1"/>
    <xf numFmtId="0" fontId="20" fillId="0" borderId="0" xfId="7" applyFont="1"/>
    <xf numFmtId="0" fontId="44" fillId="0" borderId="0" xfId="7" applyFont="1" applyAlignment="1">
      <alignment horizontal="right"/>
    </xf>
    <xf numFmtId="0" fontId="45" fillId="0" borderId="0" xfId="7" applyFont="1" applyFill="1"/>
    <xf numFmtId="0" fontId="20" fillId="0" borderId="0" xfId="7" applyFont="1" applyAlignment="1">
      <alignment horizontal="right"/>
    </xf>
    <xf numFmtId="0" fontId="43" fillId="0" borderId="194" xfId="7" applyFont="1" applyFill="1" applyBorder="1" applyAlignment="1"/>
    <xf numFmtId="0" fontId="43" fillId="0" borderId="162" xfId="7" applyFont="1" applyFill="1" applyBorder="1" applyAlignment="1"/>
    <xf numFmtId="0" fontId="43" fillId="0" borderId="178" xfId="7" applyFont="1" applyFill="1" applyBorder="1" applyAlignment="1">
      <alignment horizontal="right"/>
    </xf>
    <xf numFmtId="0" fontId="46" fillId="0" borderId="155" xfId="7" applyFont="1" applyFill="1" applyBorder="1" applyAlignment="1">
      <alignment horizontal="center"/>
    </xf>
    <xf numFmtId="0" fontId="46" fillId="0" borderId="150" xfId="7" applyFont="1" applyFill="1" applyBorder="1" applyAlignment="1">
      <alignment horizontal="center"/>
    </xf>
    <xf numFmtId="0" fontId="43" fillId="0" borderId="178" xfId="7" applyFont="1" applyFill="1" applyBorder="1" applyAlignment="1">
      <alignment horizontal="center"/>
    </xf>
    <xf numFmtId="0" fontId="43" fillId="0" borderId="217" xfId="7" applyFont="1" applyFill="1" applyBorder="1" applyAlignment="1"/>
    <xf numFmtId="0" fontId="43" fillId="0" borderId="218" xfId="7" applyFont="1" applyFill="1" applyBorder="1" applyAlignment="1"/>
    <xf numFmtId="0" fontId="43" fillId="0" borderId="45" xfId="7" applyFont="1" applyFill="1" applyBorder="1" applyAlignment="1"/>
    <xf numFmtId="0" fontId="43" fillId="0" borderId="49" xfId="7" applyFont="1" applyFill="1" applyBorder="1" applyAlignment="1"/>
    <xf numFmtId="0" fontId="43" fillId="0" borderId="219" xfId="7" applyFont="1" applyFill="1" applyBorder="1" applyAlignment="1"/>
    <xf numFmtId="0" fontId="43" fillId="0" borderId="203" xfId="7" applyFont="1" applyFill="1" applyBorder="1" applyAlignment="1">
      <alignment horizontal="center" vertical="center"/>
    </xf>
    <xf numFmtId="0" fontId="43" fillId="0" borderId="79" xfId="7" applyFont="1" applyFill="1" applyBorder="1"/>
    <xf numFmtId="0" fontId="43" fillId="0" borderId="220" xfId="7" applyFont="1" applyFill="1" applyBorder="1"/>
    <xf numFmtId="0" fontId="43" fillId="0" borderId="221" xfId="7" applyFont="1" applyFill="1" applyBorder="1"/>
    <xf numFmtId="0" fontId="43" fillId="0" borderId="222" xfId="7" applyFont="1" applyFill="1" applyBorder="1"/>
    <xf numFmtId="0" fontId="43" fillId="0" borderId="223" xfId="7" applyFont="1" applyFill="1" applyBorder="1"/>
    <xf numFmtId="0" fontId="43" fillId="0" borderId="224" xfId="7" applyFont="1" applyFill="1" applyBorder="1"/>
    <xf numFmtId="0" fontId="43" fillId="0" borderId="25" xfId="7" applyFont="1" applyFill="1" applyBorder="1" applyAlignment="1">
      <alignment horizontal="center" vertical="center"/>
    </xf>
    <xf numFmtId="0" fontId="43" fillId="0" borderId="52" xfId="7" applyFont="1" applyFill="1" applyBorder="1"/>
    <xf numFmtId="0" fontId="43" fillId="0" borderId="122" xfId="7" applyFont="1" applyFill="1" applyBorder="1"/>
    <xf numFmtId="0" fontId="43" fillId="0" borderId="225" xfId="7" applyFont="1" applyFill="1" applyBorder="1"/>
    <xf numFmtId="0" fontId="43" fillId="0" borderId="128" xfId="7" applyFont="1" applyFill="1" applyBorder="1"/>
    <xf numFmtId="0" fontId="43" fillId="0" borderId="129" xfId="7" applyFont="1" applyFill="1" applyBorder="1"/>
    <xf numFmtId="0" fontId="43" fillId="0" borderId="177" xfId="7" applyFont="1" applyFill="1" applyBorder="1"/>
    <xf numFmtId="0" fontId="43" fillId="0" borderId="226" xfId="7" applyFont="1" applyFill="1" applyBorder="1" applyAlignment="1">
      <alignment shrinkToFit="1"/>
    </xf>
    <xf numFmtId="0" fontId="43" fillId="0" borderId="227" xfId="7" applyFont="1" applyFill="1" applyBorder="1"/>
    <xf numFmtId="0" fontId="43" fillId="0" borderId="228" xfId="7" applyFont="1" applyFill="1" applyBorder="1"/>
    <xf numFmtId="0" fontId="43" fillId="0" borderId="171" xfId="7" applyFont="1" applyFill="1" applyBorder="1"/>
    <xf numFmtId="0" fontId="43" fillId="0" borderId="226" xfId="7" applyFont="1" applyFill="1" applyBorder="1"/>
    <xf numFmtId="0" fontId="43" fillId="0" borderId="197" xfId="7" applyFont="1" applyFill="1" applyBorder="1"/>
    <xf numFmtId="0" fontId="43" fillId="0" borderId="174" xfId="7" applyFont="1" applyFill="1" applyBorder="1" applyAlignment="1">
      <alignment horizontal="center" vertical="center"/>
    </xf>
    <xf numFmtId="0" fontId="43" fillId="0" borderId="118" xfId="7" applyFont="1" applyFill="1" applyBorder="1"/>
    <xf numFmtId="0" fontId="43" fillId="0" borderId="229" xfId="7" applyFont="1" applyFill="1" applyBorder="1"/>
    <xf numFmtId="0" fontId="43" fillId="0" borderId="81" xfId="7" applyFont="1" applyFill="1" applyBorder="1"/>
    <xf numFmtId="0" fontId="43" fillId="0" borderId="121" xfId="7" applyFont="1" applyFill="1" applyBorder="1"/>
    <xf numFmtId="0" fontId="43" fillId="0" borderId="20" xfId="7" applyFont="1" applyFill="1" applyBorder="1"/>
    <xf numFmtId="0" fontId="43" fillId="0" borderId="57" xfId="7" applyFont="1" applyFill="1" applyBorder="1"/>
    <xf numFmtId="0" fontId="43" fillId="0" borderId="230" xfId="7" applyFont="1" applyFill="1" applyBorder="1"/>
    <xf numFmtId="0" fontId="43" fillId="0" borderId="231" xfId="7" applyFont="1" applyFill="1" applyBorder="1"/>
    <xf numFmtId="0" fontId="43" fillId="0" borderId="37" xfId="7" applyFont="1" applyFill="1" applyBorder="1"/>
    <xf numFmtId="0" fontId="43" fillId="0" borderId="50" xfId="7" applyFont="1" applyFill="1" applyBorder="1"/>
    <xf numFmtId="0" fontId="43" fillId="0" borderId="232" xfId="7" applyFont="1" applyFill="1" applyBorder="1"/>
    <xf numFmtId="0" fontId="43" fillId="0" borderId="211" xfId="7" applyFont="1" applyFill="1" applyBorder="1" applyAlignment="1">
      <alignment horizontal="center" vertical="center"/>
    </xf>
    <xf numFmtId="0" fontId="43" fillId="0" borderId="34" xfId="7" applyFont="1" applyFill="1" applyBorder="1"/>
    <xf numFmtId="0" fontId="43" fillId="0" borderId="35" xfId="7" applyFont="1" applyFill="1" applyBorder="1"/>
    <xf numFmtId="0" fontId="43" fillId="0" borderId="157" xfId="7" applyFont="1" applyFill="1" applyBorder="1" applyAlignment="1">
      <alignment horizontal="center" vertical="center"/>
    </xf>
    <xf numFmtId="0" fontId="43" fillId="0" borderId="233" xfId="7" applyFont="1" applyFill="1" applyBorder="1"/>
    <xf numFmtId="0" fontId="43" fillId="0" borderId="96" xfId="7" applyFont="1" applyFill="1" applyBorder="1"/>
    <xf numFmtId="0" fontId="43" fillId="0" borderId="234" xfId="7" applyFont="1" applyFill="1" applyBorder="1"/>
    <xf numFmtId="0" fontId="43" fillId="0" borderId="104" xfId="7" applyFont="1" applyFill="1" applyBorder="1"/>
    <xf numFmtId="0" fontId="43" fillId="0" borderId="106" xfId="7" applyFont="1" applyFill="1" applyBorder="1"/>
    <xf numFmtId="0" fontId="43" fillId="0" borderId="235" xfId="7" applyFont="1" applyFill="1" applyBorder="1"/>
    <xf numFmtId="0" fontId="43" fillId="0" borderId="0" xfId="7" applyFont="1" applyFill="1" applyBorder="1" applyAlignment="1">
      <alignment horizontal="center" vertical="center"/>
    </xf>
    <xf numFmtId="0" fontId="43" fillId="0" borderId="0" xfId="7" applyFont="1" applyFill="1" applyBorder="1"/>
    <xf numFmtId="0" fontId="43" fillId="0" borderId="0" xfId="7" applyFont="1" applyFill="1" applyBorder="1" applyAlignment="1">
      <alignment vertical="center"/>
    </xf>
    <xf numFmtId="0" fontId="43" fillId="0" borderId="194" xfId="7" applyFont="1" applyBorder="1" applyAlignment="1"/>
    <xf numFmtId="0" fontId="43" fillId="0" borderId="162" xfId="7" applyFont="1" applyBorder="1" applyAlignment="1"/>
    <xf numFmtId="0" fontId="43" fillId="0" borderId="178" xfId="7" applyFont="1" applyBorder="1" applyAlignment="1">
      <alignment horizontal="right"/>
    </xf>
    <xf numFmtId="0" fontId="43" fillId="0" borderId="174" xfId="7" applyFont="1" applyBorder="1" applyAlignment="1">
      <alignment horizontal="left"/>
    </xf>
    <xf numFmtId="0" fontId="43" fillId="0" borderId="173" xfId="7" applyFont="1" applyBorder="1" applyAlignment="1">
      <alignment horizontal="left"/>
    </xf>
    <xf numFmtId="0" fontId="43" fillId="0" borderId="172" xfId="7" applyFont="1" applyBorder="1" applyAlignment="1"/>
    <xf numFmtId="0" fontId="43" fillId="0" borderId="25" xfId="7" applyFont="1" applyBorder="1"/>
    <xf numFmtId="0" fontId="43" fillId="0" borderId="0" xfId="7" applyFont="1" applyBorder="1"/>
    <xf numFmtId="0" fontId="43" fillId="0" borderId="161" xfId="7" applyFont="1" applyBorder="1"/>
    <xf numFmtId="0" fontId="43" fillId="0" borderId="52" xfId="7" applyFont="1" applyBorder="1"/>
    <xf numFmtId="0" fontId="43" fillId="0" borderId="139" xfId="7" applyFont="1" applyBorder="1"/>
    <xf numFmtId="0" fontId="43" fillId="0" borderId="122" xfId="7" applyFont="1" applyBorder="1"/>
    <xf numFmtId="0" fontId="43" fillId="0" borderId="132" xfId="7" applyFont="1" applyBorder="1"/>
    <xf numFmtId="0" fontId="43" fillId="0" borderId="128" xfId="7" applyFont="1" applyBorder="1"/>
    <xf numFmtId="0" fontId="43" fillId="0" borderId="129" xfId="7" applyFont="1" applyBorder="1"/>
    <xf numFmtId="0" fontId="43" fillId="0" borderId="177" xfId="7" applyFont="1" applyBorder="1"/>
    <xf numFmtId="0" fontId="43" fillId="0" borderId="118" xfId="7" applyFont="1" applyBorder="1"/>
    <xf numFmtId="0" fontId="43" fillId="0" borderId="82" xfId="7" applyFont="1" applyBorder="1"/>
    <xf numFmtId="0" fontId="43" fillId="0" borderId="81" xfId="7" applyFont="1" applyBorder="1"/>
    <xf numFmtId="0" fontId="43" fillId="0" borderId="121" xfId="7" applyFont="1" applyBorder="1"/>
    <xf numFmtId="0" fontId="43" fillId="0" borderId="20" xfId="7" applyFont="1" applyBorder="1"/>
    <xf numFmtId="0" fontId="43" fillId="0" borderId="174" xfId="7" applyFont="1" applyBorder="1"/>
    <xf numFmtId="0" fontId="43" fillId="0" borderId="173" xfId="7" applyFont="1" applyBorder="1"/>
    <xf numFmtId="0" fontId="43" fillId="0" borderId="133" xfId="7" applyFont="1" applyBorder="1"/>
    <xf numFmtId="0" fontId="43" fillId="0" borderId="63" xfId="7" applyFont="1" applyBorder="1"/>
    <xf numFmtId="0" fontId="43" fillId="0" borderId="40" xfId="7" applyFont="1" applyBorder="1"/>
    <xf numFmtId="0" fontId="43" fillId="0" borderId="36" xfId="7" applyFont="1" applyBorder="1"/>
    <xf numFmtId="0" fontId="43" fillId="0" borderId="172" xfId="7" applyFont="1" applyBorder="1"/>
    <xf numFmtId="0" fontId="43" fillId="0" borderId="211" xfId="7" applyFont="1" applyBorder="1"/>
    <xf numFmtId="0" fontId="43" fillId="0" borderId="50" xfId="7" applyFont="1" applyBorder="1"/>
    <xf numFmtId="0" fontId="43" fillId="0" borderId="230" xfId="7" applyFont="1" applyBorder="1"/>
    <xf numFmtId="0" fontId="43" fillId="0" borderId="37" xfId="7" applyFont="1" applyBorder="1"/>
    <xf numFmtId="0" fontId="43" fillId="0" borderId="232" xfId="7" applyFont="1" applyBorder="1"/>
    <xf numFmtId="0" fontId="43" fillId="0" borderId="157" xfId="7" applyFont="1" applyBorder="1"/>
    <xf numFmtId="0" fontId="43" fillId="0" borderId="31" xfId="7" applyFont="1" applyBorder="1"/>
    <xf numFmtId="0" fontId="43" fillId="0" borderId="158" xfId="7" applyFont="1" applyBorder="1"/>
    <xf numFmtId="0" fontId="43" fillId="0" borderId="160" xfId="7" applyFont="1" applyBorder="1"/>
    <xf numFmtId="0" fontId="43" fillId="0" borderId="236" xfId="7" applyFont="1" applyBorder="1"/>
    <xf numFmtId="0" fontId="43" fillId="0" borderId="34" xfId="7" applyFont="1" applyBorder="1"/>
    <xf numFmtId="0" fontId="20" fillId="0" borderId="0" xfId="7" applyFont="1" applyFill="1"/>
    <xf numFmtId="0" fontId="43" fillId="0" borderId="155" xfId="7" applyFont="1" applyFill="1" applyBorder="1" applyAlignment="1">
      <alignment horizontal="center"/>
    </xf>
    <xf numFmtId="0" fontId="43" fillId="0" borderId="180" xfId="7" applyFont="1" applyFill="1" applyBorder="1" applyAlignment="1">
      <alignment horizontal="center"/>
    </xf>
    <xf numFmtId="0" fontId="43" fillId="0" borderId="216" xfId="7" applyFont="1" applyFill="1" applyBorder="1" applyAlignment="1">
      <alignment horizontal="left"/>
    </xf>
    <xf numFmtId="0" fontId="43" fillId="0" borderId="218" xfId="7" applyFont="1" applyFill="1" applyBorder="1" applyAlignment="1">
      <alignment horizontal="center"/>
    </xf>
    <xf numFmtId="0" fontId="43" fillId="0" borderId="44" xfId="7" applyFont="1" applyFill="1" applyBorder="1" applyAlignment="1">
      <alignment horizontal="center"/>
    </xf>
    <xf numFmtId="0" fontId="43" fillId="0" borderId="45" xfId="7" applyFont="1" applyFill="1" applyBorder="1" applyAlignment="1">
      <alignment horizontal="center"/>
    </xf>
    <xf numFmtId="0" fontId="43" fillId="0" borderId="203" xfId="7" applyFont="1" applyFill="1" applyBorder="1"/>
    <xf numFmtId="0" fontId="43" fillId="0" borderId="64" xfId="7" applyFont="1" applyFill="1" applyBorder="1"/>
    <xf numFmtId="0" fontId="43" fillId="0" borderId="144" xfId="7" applyFont="1" applyFill="1" applyBorder="1"/>
    <xf numFmtId="0" fontId="43" fillId="0" borderId="122" xfId="7" applyFont="1" applyFill="1" applyBorder="1" applyAlignment="1">
      <alignment shrinkToFit="1"/>
    </xf>
    <xf numFmtId="0" fontId="43" fillId="0" borderId="225" xfId="7" applyFont="1" applyFill="1" applyBorder="1" applyAlignment="1">
      <alignment shrinkToFit="1"/>
    </xf>
    <xf numFmtId="0" fontId="43" fillId="6" borderId="237" xfId="7" applyFont="1" applyFill="1" applyBorder="1"/>
    <xf numFmtId="0" fontId="43" fillId="6" borderId="238" xfId="7" applyFont="1" applyFill="1" applyBorder="1"/>
    <xf numFmtId="0" fontId="43" fillId="6" borderId="239" xfId="7" applyFont="1" applyFill="1" applyBorder="1"/>
    <xf numFmtId="0" fontId="43" fillId="6" borderId="240" xfId="7" applyFont="1" applyFill="1" applyBorder="1" applyAlignment="1">
      <alignment shrinkToFit="1"/>
    </xf>
    <xf numFmtId="0" fontId="43" fillId="0" borderId="132" xfId="7" applyFont="1" applyFill="1" applyBorder="1"/>
    <xf numFmtId="0" fontId="43" fillId="0" borderId="25" xfId="7" applyFont="1" applyFill="1" applyBorder="1"/>
    <xf numFmtId="0" fontId="43" fillId="6" borderId="240" xfId="7" applyFont="1" applyFill="1" applyBorder="1"/>
    <xf numFmtId="0" fontId="43" fillId="6" borderId="56" xfId="7" applyFont="1" applyFill="1" applyBorder="1"/>
    <xf numFmtId="0" fontId="43" fillId="0" borderId="56" xfId="7" applyFont="1" applyFill="1" applyBorder="1"/>
    <xf numFmtId="0" fontId="43" fillId="0" borderId="41" xfId="7" applyFont="1" applyFill="1" applyBorder="1"/>
    <xf numFmtId="0" fontId="43" fillId="0" borderId="241" xfId="7" applyFont="1" applyFill="1" applyBorder="1"/>
    <xf numFmtId="0" fontId="43" fillId="6" borderId="242" xfId="7" applyFont="1" applyFill="1" applyBorder="1"/>
    <xf numFmtId="0" fontId="43" fillId="6" borderId="89" xfId="7" applyFont="1" applyFill="1" applyBorder="1"/>
    <xf numFmtId="0" fontId="43" fillId="0" borderId="42" xfId="7" applyFont="1" applyFill="1" applyBorder="1"/>
    <xf numFmtId="0" fontId="43" fillId="0" borderId="243" xfId="7" applyFont="1" applyFill="1" applyBorder="1"/>
    <xf numFmtId="0" fontId="43" fillId="0" borderId="236" xfId="7" applyFont="1" applyFill="1" applyBorder="1"/>
    <xf numFmtId="0" fontId="43" fillId="0" borderId="160" xfId="7" applyFont="1" applyFill="1" applyBorder="1"/>
    <xf numFmtId="0" fontId="43" fillId="0" borderId="105" xfId="7" applyFont="1" applyFill="1" applyBorder="1"/>
    <xf numFmtId="0" fontId="43" fillId="0" borderId="244" xfId="7" applyFont="1" applyFill="1" applyBorder="1" applyAlignment="1">
      <alignment horizontal="center"/>
    </xf>
    <xf numFmtId="0" fontId="43" fillId="0" borderId="245" xfId="7" applyFont="1" applyFill="1" applyBorder="1" applyAlignment="1">
      <alignment horizontal="center"/>
    </xf>
    <xf numFmtId="0" fontId="43" fillId="0" borderId="246" xfId="7" applyFont="1" applyFill="1" applyBorder="1"/>
    <xf numFmtId="0" fontId="43" fillId="0" borderId="247" xfId="7" applyFont="1" applyFill="1" applyBorder="1"/>
    <xf numFmtId="0" fontId="43" fillId="6" borderId="248" xfId="7" applyFont="1" applyFill="1" applyBorder="1"/>
    <xf numFmtId="0" fontId="43" fillId="6" borderId="249" xfId="7" applyFont="1" applyFill="1" applyBorder="1"/>
    <xf numFmtId="0" fontId="43" fillId="0" borderId="250" xfId="7" applyFont="1" applyFill="1" applyBorder="1"/>
    <xf numFmtId="0" fontId="43" fillId="0" borderId="251" xfId="7" applyFont="1" applyFill="1" applyBorder="1"/>
    <xf numFmtId="0" fontId="43" fillId="0" borderId="67" xfId="7" applyFont="1" applyFill="1" applyBorder="1"/>
    <xf numFmtId="0" fontId="43" fillId="0" borderId="252" xfId="7" applyFont="1" applyFill="1" applyBorder="1"/>
    <xf numFmtId="0" fontId="43" fillId="0" borderId="253" xfId="7" applyFont="1" applyFill="1" applyBorder="1"/>
    <xf numFmtId="0" fontId="43" fillId="0" borderId="89" xfId="7" applyFont="1" applyFill="1" applyBorder="1"/>
    <xf numFmtId="0" fontId="43" fillId="0" borderId="43" xfId="7" applyFont="1" applyFill="1" applyBorder="1"/>
    <xf numFmtId="0" fontId="43" fillId="0" borderId="254" xfId="7" applyFont="1" applyFill="1" applyBorder="1"/>
    <xf numFmtId="0" fontId="43" fillId="0" borderId="159" xfId="7" applyFont="1" applyFill="1" applyBorder="1"/>
    <xf numFmtId="0" fontId="43" fillId="0" borderId="255" xfId="7" applyFont="1" applyFill="1" applyBorder="1"/>
    <xf numFmtId="0" fontId="43" fillId="6" borderId="42" xfId="7" applyFont="1" applyFill="1" applyBorder="1"/>
    <xf numFmtId="0" fontId="43" fillId="0" borderId="217" xfId="7" applyFont="1" applyFill="1" applyBorder="1" applyAlignment="1">
      <alignment horizontal="center"/>
    </xf>
    <xf numFmtId="0" fontId="43" fillId="0" borderId="256" xfId="7" applyFont="1" applyFill="1" applyBorder="1"/>
    <xf numFmtId="0" fontId="43" fillId="0" borderId="257" xfId="7" applyFont="1" applyFill="1" applyBorder="1"/>
    <xf numFmtId="0" fontId="43" fillId="0" borderId="154" xfId="7" applyFont="1" applyFill="1" applyBorder="1" applyAlignment="1">
      <alignment horizontal="center"/>
    </xf>
    <xf numFmtId="0" fontId="43" fillId="0" borderId="219" xfId="7" applyFont="1" applyFill="1" applyBorder="1" applyAlignment="1">
      <alignment horizontal="center"/>
    </xf>
    <xf numFmtId="0" fontId="46" fillId="0" borderId="154" xfId="7" applyFont="1" applyFill="1" applyBorder="1" applyAlignment="1">
      <alignment horizontal="center"/>
    </xf>
    <xf numFmtId="0" fontId="12" fillId="0" borderId="0" xfId="5" applyFont="1" applyFill="1" applyBorder="1" applyAlignment="1">
      <alignment horizontal="left" vertical="top" wrapText="1"/>
    </xf>
    <xf numFmtId="0" fontId="12" fillId="0" borderId="24" xfId="5" applyFont="1" applyFill="1" applyBorder="1" applyAlignment="1">
      <alignment horizontal="left" vertical="top" wrapText="1"/>
    </xf>
    <xf numFmtId="0" fontId="12" fillId="0" borderId="7" xfId="5" applyFont="1" applyFill="1" applyBorder="1" applyAlignment="1">
      <alignment horizontal="left" vertical="top" wrapText="1"/>
    </xf>
    <xf numFmtId="0" fontId="17" fillId="0" borderId="16" xfId="5" applyFont="1" applyFill="1" applyBorder="1" applyAlignment="1">
      <alignment vertical="center" wrapText="1"/>
    </xf>
    <xf numFmtId="0" fontId="17" fillId="0" borderId="29" xfId="5" applyFont="1" applyFill="1" applyBorder="1" applyAlignment="1">
      <alignment vertical="center" wrapText="1"/>
    </xf>
    <xf numFmtId="0" fontId="12" fillId="0" borderId="15" xfId="5" applyFont="1" applyFill="1" applyBorder="1" applyAlignment="1">
      <alignment vertical="top" wrapText="1"/>
    </xf>
    <xf numFmtId="0" fontId="12" fillId="0" borderId="0" xfId="5" applyFont="1" applyFill="1" applyBorder="1" applyAlignment="1">
      <alignment vertical="top" wrapText="1"/>
    </xf>
    <xf numFmtId="0" fontId="12" fillId="0" borderId="0" xfId="0" applyFont="1" applyBorder="1" applyAlignment="1">
      <alignment vertical="top" wrapText="1"/>
    </xf>
    <xf numFmtId="0" fontId="17" fillId="0" borderId="0" xfId="5" applyFont="1" applyFill="1" applyBorder="1" applyAlignment="1">
      <alignment vertical="center" wrapText="1"/>
    </xf>
    <xf numFmtId="0" fontId="47" fillId="0" borderId="0" xfId="5" applyFont="1" applyFill="1" applyBorder="1" applyAlignment="1">
      <alignment vertical="top" wrapText="1"/>
    </xf>
    <xf numFmtId="0" fontId="47" fillId="0" borderId="0" xfId="5" applyFont="1" applyFill="1" applyBorder="1" applyAlignment="1">
      <alignment horizontal="left" vertical="top" wrapText="1"/>
    </xf>
    <xf numFmtId="0" fontId="47" fillId="0" borderId="0" xfId="0" applyFont="1" applyBorder="1" applyAlignment="1">
      <alignment vertical="top" wrapText="1"/>
    </xf>
    <xf numFmtId="0" fontId="48" fillId="0" borderId="0" xfId="5" applyFont="1" applyFill="1" applyBorder="1" applyAlignment="1">
      <alignment vertical="center" wrapText="1"/>
    </xf>
    <xf numFmtId="0" fontId="49" fillId="0" borderId="0" xfId="5" applyFont="1" applyFill="1" applyBorder="1" applyAlignment="1">
      <alignment vertical="center" wrapText="1"/>
    </xf>
    <xf numFmtId="0" fontId="23" fillId="0" borderId="258" xfId="5" applyFont="1" applyFill="1" applyBorder="1" applyAlignment="1">
      <alignment vertical="top" wrapText="1"/>
    </xf>
    <xf numFmtId="0" fontId="23" fillId="0" borderId="259" xfId="5" applyFont="1" applyFill="1" applyBorder="1" applyAlignment="1">
      <alignment horizontal="left" vertical="top" wrapText="1"/>
    </xf>
    <xf numFmtId="0" fontId="23" fillId="0" borderId="260" xfId="5" applyFont="1" applyFill="1" applyBorder="1" applyAlignment="1">
      <alignment horizontal="left" vertical="top" wrapText="1"/>
    </xf>
    <xf numFmtId="0" fontId="23" fillId="0" borderId="261" xfId="5" applyFont="1" applyFill="1" applyBorder="1" applyAlignment="1">
      <alignment horizontal="left" vertical="top" wrapText="1"/>
    </xf>
    <xf numFmtId="0" fontId="23" fillId="0" borderId="262" xfId="0" applyFont="1" applyBorder="1" applyAlignment="1">
      <alignment vertical="top" wrapText="1"/>
    </xf>
    <xf numFmtId="0" fontId="50" fillId="0" borderId="263" xfId="5" applyFont="1" applyFill="1" applyBorder="1" applyAlignment="1">
      <alignment vertical="center" wrapText="1"/>
    </xf>
    <xf numFmtId="0" fontId="50" fillId="0" borderId="264" xfId="5" applyFont="1" applyFill="1" applyBorder="1" applyAlignment="1">
      <alignment vertical="center" wrapText="1"/>
    </xf>
    <xf numFmtId="178" fontId="28" fillId="0" borderId="16" xfId="10" applyNumberFormat="1" applyFont="1" applyBorder="1" applyAlignment="1">
      <alignment vertical="center"/>
    </xf>
    <xf numFmtId="0" fontId="28" fillId="0" borderId="16" xfId="10" applyFont="1" applyBorder="1" applyAlignment="1">
      <alignment vertical="center"/>
    </xf>
    <xf numFmtId="0" fontId="28" fillId="0" borderId="157" xfId="10" applyFont="1" applyBorder="1" applyAlignment="1">
      <alignment vertical="center"/>
    </xf>
    <xf numFmtId="178" fontId="28" fillId="0" borderId="176" xfId="10" applyNumberFormat="1" applyFont="1" applyBorder="1" applyAlignment="1">
      <alignment vertical="center"/>
    </xf>
    <xf numFmtId="176" fontId="51" fillId="0" borderId="16" xfId="10" applyNumberFormat="1" applyFont="1" applyBorder="1">
      <alignment vertical="center"/>
    </xf>
    <xf numFmtId="0" fontId="28" fillId="0" borderId="149" xfId="10" applyFont="1" applyBorder="1" applyAlignment="1">
      <alignment horizontal="center" vertical="center"/>
    </xf>
    <xf numFmtId="0" fontId="28" fillId="0" borderId="16" xfId="10" applyFont="1" applyBorder="1" applyAlignment="1">
      <alignment horizontal="center" vertical="center"/>
    </xf>
    <xf numFmtId="181" fontId="28" fillId="0" borderId="149" xfId="10" applyNumberFormat="1" applyFont="1" applyFill="1" applyBorder="1" applyAlignment="1">
      <alignment horizontal="right" vertical="center"/>
    </xf>
    <xf numFmtId="183" fontId="28" fillId="0" borderId="16" xfId="10" applyNumberFormat="1" applyFont="1" applyFill="1" applyBorder="1" applyAlignment="1">
      <alignment horizontal="right" vertical="center"/>
    </xf>
    <xf numFmtId="0" fontId="28" fillId="0" borderId="56" xfId="10" applyFont="1" applyBorder="1">
      <alignment vertical="center"/>
    </xf>
    <xf numFmtId="0" fontId="28" fillId="0" borderId="82" xfId="10" applyFont="1" applyBorder="1">
      <alignment vertical="center"/>
    </xf>
    <xf numFmtId="0" fontId="28" fillId="0" borderId="149" xfId="10" applyFont="1" applyBorder="1" applyAlignment="1">
      <alignment horizontal="center" vertical="center"/>
    </xf>
    <xf numFmtId="178" fontId="28" fillId="0" borderId="16" xfId="10" applyNumberFormat="1" applyFont="1" applyBorder="1" applyAlignment="1">
      <alignment vertical="center"/>
    </xf>
    <xf numFmtId="0" fontId="28" fillId="0" borderId="16" xfId="10" applyFont="1" applyBorder="1" applyAlignment="1">
      <alignment vertical="center"/>
    </xf>
    <xf numFmtId="0" fontId="28" fillId="0" borderId="0" xfId="10" applyFont="1" applyBorder="1" applyAlignment="1">
      <alignment vertical="center" shrinkToFit="1"/>
    </xf>
    <xf numFmtId="0" fontId="28" fillId="0" borderId="0" xfId="10" applyFont="1" applyBorder="1" applyAlignment="1">
      <alignment vertical="center"/>
    </xf>
    <xf numFmtId="181" fontId="28" fillId="0" borderId="10" xfId="10" applyNumberFormat="1" applyFont="1" applyBorder="1" applyAlignment="1">
      <alignment vertical="center"/>
    </xf>
    <xf numFmtId="0" fontId="28" fillId="0" borderId="143" xfId="10" applyFont="1" applyBorder="1" applyAlignment="1">
      <alignment vertical="center"/>
    </xf>
    <xf numFmtId="178" fontId="28" fillId="0" borderId="176" xfId="10" applyNumberFormat="1" applyFont="1" applyBorder="1" applyAlignment="1">
      <alignment vertical="center"/>
    </xf>
    <xf numFmtId="178" fontId="28" fillId="0" borderId="0" xfId="10" applyNumberFormat="1" applyFont="1" applyFill="1" applyBorder="1" applyAlignment="1">
      <alignment horizontal="center" vertical="center"/>
    </xf>
    <xf numFmtId="0" fontId="28" fillId="0" borderId="162" xfId="10" applyFont="1" applyBorder="1" applyAlignment="1">
      <alignment horizontal="center" vertical="center"/>
    </xf>
    <xf numFmtId="185" fontId="28" fillId="0" borderId="149" xfId="10" applyNumberFormat="1" applyFont="1" applyBorder="1" applyAlignment="1">
      <alignment vertical="center"/>
    </xf>
    <xf numFmtId="0" fontId="28" fillId="0" borderId="66" xfId="10" applyFont="1" applyBorder="1" applyAlignment="1">
      <alignment vertical="center"/>
    </xf>
    <xf numFmtId="0" fontId="28" fillId="0" borderId="31" xfId="10" applyFont="1" applyBorder="1" applyAlignment="1">
      <alignment horizontal="center" vertical="center"/>
    </xf>
    <xf numFmtId="178" fontId="27" fillId="0" borderId="0" xfId="10" applyNumberFormat="1" applyFont="1">
      <alignment vertical="center"/>
    </xf>
    <xf numFmtId="0" fontId="28" fillId="0" borderId="67" xfId="10" applyFont="1" applyBorder="1">
      <alignment vertical="center"/>
    </xf>
    <xf numFmtId="0" fontId="28" fillId="0" borderId="57" xfId="10" applyFont="1" applyBorder="1">
      <alignment vertical="center"/>
    </xf>
    <xf numFmtId="0" fontId="26" fillId="0" borderId="57" xfId="10" applyFont="1" applyBorder="1">
      <alignment vertical="center"/>
    </xf>
    <xf numFmtId="0" fontId="26" fillId="0" borderId="57" xfId="10" applyFont="1" applyFill="1" applyBorder="1">
      <alignment vertical="center"/>
    </xf>
    <xf numFmtId="0" fontId="28" fillId="0" borderId="57" xfId="10" applyFont="1" applyFill="1" applyBorder="1">
      <alignment vertical="center"/>
    </xf>
    <xf numFmtId="185" fontId="28" fillId="0" borderId="57" xfId="10" applyNumberFormat="1" applyFont="1" applyFill="1" applyBorder="1" applyAlignment="1">
      <alignment vertical="center"/>
    </xf>
    <xf numFmtId="0" fontId="28" fillId="0" borderId="162" xfId="10" applyFont="1" applyFill="1" applyBorder="1" applyAlignment="1">
      <alignment horizontal="center" vertical="center" wrapText="1"/>
    </xf>
    <xf numFmtId="0" fontId="28" fillId="0" borderId="162" xfId="10" applyFont="1" applyBorder="1">
      <alignment vertical="center"/>
    </xf>
    <xf numFmtId="181" fontId="28" fillId="0" borderId="162" xfId="10" applyNumberFormat="1" applyFont="1" applyFill="1" applyBorder="1" applyAlignment="1">
      <alignment vertical="center"/>
    </xf>
    <xf numFmtId="0" fontId="26" fillId="0" borderId="162" xfId="10" applyFont="1" applyBorder="1">
      <alignment vertical="center"/>
    </xf>
    <xf numFmtId="0" fontId="26" fillId="0" borderId="162" xfId="10" applyFont="1" applyFill="1" applyBorder="1">
      <alignment vertical="center"/>
    </xf>
    <xf numFmtId="0" fontId="28" fillId="0" borderId="162" xfId="10" applyFont="1" applyFill="1" applyBorder="1">
      <alignment vertical="center"/>
    </xf>
    <xf numFmtId="185" fontId="28" fillId="0" borderId="162" xfId="10" applyNumberFormat="1" applyFont="1" applyFill="1" applyBorder="1" applyAlignment="1">
      <alignment vertical="center"/>
    </xf>
    <xf numFmtId="181" fontId="28" fillId="0" borderId="162" xfId="10" applyNumberFormat="1" applyFont="1" applyBorder="1" applyAlignment="1">
      <alignment vertical="center"/>
    </xf>
    <xf numFmtId="184" fontId="28" fillId="0" borderId="162" xfId="10" applyNumberFormat="1" applyFont="1" applyFill="1" applyBorder="1" applyAlignment="1">
      <alignment horizontal="center" vertical="center"/>
    </xf>
    <xf numFmtId="183" fontId="28" fillId="0" borderId="162" xfId="10" applyNumberFormat="1" applyFont="1" applyBorder="1" applyAlignment="1">
      <alignment horizontal="center" vertical="center"/>
    </xf>
    <xf numFmtId="0" fontId="28" fillId="0" borderId="31" xfId="10" applyFont="1" applyFill="1" applyBorder="1" applyAlignment="1">
      <alignment horizontal="center" vertical="center" wrapText="1"/>
    </xf>
    <xf numFmtId="0" fontId="28" fillId="0" borderId="31" xfId="10" applyFont="1" applyBorder="1">
      <alignment vertical="center"/>
    </xf>
    <xf numFmtId="181" fontId="28" fillId="0" borderId="31" xfId="10" applyNumberFormat="1" applyFont="1" applyFill="1" applyBorder="1" applyAlignment="1">
      <alignment vertical="center"/>
    </xf>
    <xf numFmtId="0" fontId="26" fillId="0" borderId="31" xfId="10" applyFont="1" applyBorder="1">
      <alignment vertical="center"/>
    </xf>
    <xf numFmtId="0" fontId="26" fillId="0" borderId="31" xfId="10" applyFont="1" applyFill="1" applyBorder="1">
      <alignment vertical="center"/>
    </xf>
    <xf numFmtId="0" fontId="28" fillId="0" borderId="31" xfId="10" applyFont="1" applyFill="1" applyBorder="1">
      <alignment vertical="center"/>
    </xf>
    <xf numFmtId="185" fontId="28" fillId="0" borderId="31" xfId="10" applyNumberFormat="1" applyFont="1" applyFill="1" applyBorder="1" applyAlignment="1">
      <alignment vertical="center"/>
    </xf>
    <xf numFmtId="181" fontId="28" fillId="0" borderId="31" xfId="10" applyNumberFormat="1" applyFont="1" applyBorder="1" applyAlignment="1">
      <alignment vertical="center"/>
    </xf>
    <xf numFmtId="184" fontId="28" fillId="0" borderId="31" xfId="10" applyNumberFormat="1" applyFont="1" applyFill="1" applyBorder="1" applyAlignment="1">
      <alignment horizontal="center" vertical="center"/>
    </xf>
    <xf numFmtId="183" fontId="28" fillId="0" borderId="31" xfId="10" applyNumberFormat="1" applyFont="1" applyBorder="1" applyAlignment="1">
      <alignment horizontal="center" vertical="center"/>
    </xf>
    <xf numFmtId="0" fontId="28" fillId="0" borderId="31" xfId="10" applyFont="1" applyBorder="1" applyAlignment="1">
      <alignment horizontal="center" vertical="center" wrapText="1"/>
    </xf>
    <xf numFmtId="0" fontId="28" fillId="0" borderId="162" xfId="10" applyFont="1" applyBorder="1" applyAlignment="1">
      <alignment horizontal="center" vertical="center" wrapText="1"/>
    </xf>
    <xf numFmtId="0" fontId="26" fillId="0" borderId="31" xfId="10" applyFont="1" applyBorder="1" applyAlignment="1">
      <alignment horizontal="left" vertical="center"/>
    </xf>
    <xf numFmtId="178" fontId="28" fillId="0" borderId="176" xfId="10" applyNumberFormat="1" applyFont="1" applyBorder="1" applyAlignment="1">
      <alignment vertical="center" shrinkToFit="1"/>
    </xf>
    <xf numFmtId="0" fontId="28" fillId="0" borderId="10" xfId="10" applyFont="1" applyBorder="1" applyAlignment="1">
      <alignment vertical="center"/>
    </xf>
    <xf numFmtId="0" fontId="16" fillId="2" borderId="35" xfId="14" applyFont="1" applyFill="1" applyBorder="1" applyAlignment="1">
      <alignment vertical="top" wrapText="1"/>
    </xf>
    <xf numFmtId="0" fontId="16" fillId="2" borderId="50" xfId="14" applyFont="1" applyFill="1" applyBorder="1" applyAlignment="1">
      <alignment vertical="top" wrapText="1"/>
    </xf>
    <xf numFmtId="0" fontId="16" fillId="2" borderId="37" xfId="14" applyFont="1" applyFill="1" applyBorder="1" applyAlignment="1">
      <alignment vertical="top" wrapText="1"/>
    </xf>
    <xf numFmtId="0" fontId="28" fillId="0" borderId="0" xfId="10" applyFont="1" applyBorder="1" applyAlignment="1">
      <alignment vertical="center" shrinkToFit="1"/>
    </xf>
    <xf numFmtId="178" fontId="28" fillId="0" borderId="0" xfId="10" applyNumberFormat="1" applyFont="1" applyFill="1" applyBorder="1" applyAlignment="1">
      <alignment horizontal="center" vertical="center"/>
    </xf>
    <xf numFmtId="185" fontId="28" fillId="0" borderId="149" xfId="10" applyNumberFormat="1" applyFont="1" applyBorder="1" applyAlignment="1">
      <alignment vertical="center"/>
    </xf>
    <xf numFmtId="0" fontId="28" fillId="0" borderId="0" xfId="10" applyFont="1" applyBorder="1" applyAlignment="1">
      <alignment vertical="center"/>
    </xf>
    <xf numFmtId="0" fontId="28" fillId="0" borderId="143" xfId="10" applyFont="1" applyBorder="1" applyAlignment="1">
      <alignment vertical="center"/>
    </xf>
    <xf numFmtId="0" fontId="28" fillId="0" borderId="16" xfId="10" applyFont="1" applyBorder="1" applyAlignment="1">
      <alignment vertical="center"/>
    </xf>
    <xf numFmtId="0" fontId="28" fillId="0" borderId="66" xfId="10" applyFont="1" applyBorder="1" applyAlignment="1">
      <alignment vertical="center"/>
    </xf>
    <xf numFmtId="178" fontId="28" fillId="0" borderId="16" xfId="10" applyNumberFormat="1" applyFont="1" applyBorder="1" applyAlignment="1">
      <alignment vertical="center"/>
    </xf>
    <xf numFmtId="178" fontId="28" fillId="0" borderId="176" xfId="10" applyNumberFormat="1" applyFont="1" applyBorder="1" applyAlignment="1">
      <alignment vertical="center"/>
    </xf>
    <xf numFmtId="0" fontId="28" fillId="0" borderId="149" xfId="10" applyFont="1" applyBorder="1" applyAlignment="1">
      <alignment horizontal="center" vertical="center"/>
    </xf>
    <xf numFmtId="0" fontId="1" fillId="0" borderId="0" xfId="12" applyBorder="1">
      <alignment vertical="center"/>
    </xf>
    <xf numFmtId="0" fontId="32" fillId="0" borderId="0" xfId="7" applyFont="1" applyBorder="1" applyAlignment="1">
      <alignment horizontal="center" vertical="center"/>
    </xf>
    <xf numFmtId="0" fontId="25" fillId="0" borderId="0" xfId="10" applyFont="1" applyBorder="1">
      <alignment vertical="center"/>
    </xf>
    <xf numFmtId="0" fontId="26" fillId="0" borderId="0" xfId="10" applyFont="1" applyFill="1" applyBorder="1">
      <alignment vertical="center"/>
    </xf>
    <xf numFmtId="0" fontId="28" fillId="0" borderId="164" xfId="10" applyFont="1" applyBorder="1" applyAlignment="1">
      <alignment horizontal="right" vertical="center"/>
    </xf>
    <xf numFmtId="0" fontId="28" fillId="0" borderId="106" xfId="10" applyFont="1" applyBorder="1">
      <alignment vertical="center"/>
    </xf>
    <xf numFmtId="0" fontId="28" fillId="0" borderId="266" xfId="10" applyFont="1" applyBorder="1">
      <alignment vertical="center"/>
    </xf>
    <xf numFmtId="0" fontId="28" fillId="0" borderId="233" xfId="10" applyFont="1" applyBorder="1">
      <alignment vertical="center"/>
    </xf>
    <xf numFmtId="0" fontId="26" fillId="0" borderId="266" xfId="10" applyFont="1" applyBorder="1">
      <alignment vertical="center"/>
    </xf>
    <xf numFmtId="0" fontId="26" fillId="0" borderId="266" xfId="10" applyFont="1" applyFill="1" applyBorder="1">
      <alignment vertical="center"/>
    </xf>
    <xf numFmtId="0" fontId="28" fillId="0" borderId="266" xfId="10" applyFont="1" applyFill="1" applyBorder="1">
      <alignment vertical="center"/>
    </xf>
    <xf numFmtId="185" fontId="28" fillId="0" borderId="266" xfId="10" applyNumberFormat="1" applyFont="1" applyFill="1" applyBorder="1" applyAlignment="1">
      <alignment vertical="center"/>
    </xf>
    <xf numFmtId="179" fontId="28" fillId="7" borderId="1" xfId="10" applyNumberFormat="1" applyFont="1" applyFill="1" applyBorder="1" applyAlignment="1">
      <alignment vertical="center" shrinkToFit="1"/>
    </xf>
    <xf numFmtId="179" fontId="28" fillId="7" borderId="120" xfId="10" applyNumberFormat="1" applyFont="1" applyFill="1" applyBorder="1" applyAlignment="1">
      <alignment vertical="center" shrinkToFit="1"/>
    </xf>
    <xf numFmtId="179" fontId="28" fillId="7" borderId="111" xfId="10" applyNumberFormat="1" applyFont="1" applyFill="1" applyBorder="1" applyAlignment="1">
      <alignment vertical="center" shrinkToFit="1"/>
    </xf>
    <xf numFmtId="179" fontId="28" fillId="7" borderId="113" xfId="10" applyNumberFormat="1" applyFont="1" applyFill="1" applyBorder="1" applyAlignment="1">
      <alignment vertical="center" shrinkToFit="1"/>
    </xf>
    <xf numFmtId="179" fontId="28" fillId="7" borderId="98" xfId="10" applyNumberFormat="1" applyFont="1" applyFill="1" applyBorder="1" applyAlignment="1">
      <alignment vertical="center" shrinkToFit="1"/>
    </xf>
    <xf numFmtId="179" fontId="28" fillId="7" borderId="102" xfId="10" applyNumberFormat="1" applyFont="1" applyFill="1" applyBorder="1" applyAlignment="1">
      <alignment vertical="center" shrinkToFit="1"/>
    </xf>
    <xf numFmtId="0" fontId="52" fillId="0" borderId="0" xfId="7" applyFont="1" applyFill="1" applyBorder="1"/>
    <xf numFmtId="0" fontId="36" fillId="2" borderId="0" xfId="14" applyFont="1" applyFill="1" applyAlignment="1">
      <alignment horizontal="left" vertical="center" wrapText="1"/>
    </xf>
    <xf numFmtId="0" fontId="16" fillId="2" borderId="35" xfId="14" applyFont="1" applyFill="1" applyBorder="1" applyAlignment="1">
      <alignment vertical="top" wrapText="1"/>
    </xf>
    <xf numFmtId="0" fontId="16" fillId="2" borderId="50" xfId="14" applyFont="1" applyFill="1" applyBorder="1" applyAlignment="1">
      <alignment vertical="top" wrapText="1"/>
    </xf>
    <xf numFmtId="0" fontId="16" fillId="2" borderId="37" xfId="14" applyFont="1" applyFill="1" applyBorder="1" applyAlignment="1">
      <alignment vertical="top" wrapText="1"/>
    </xf>
    <xf numFmtId="0" fontId="16" fillId="2" borderId="35" xfId="14" applyFont="1" applyFill="1" applyBorder="1" applyAlignment="1">
      <alignment horizontal="center" vertical="center"/>
    </xf>
    <xf numFmtId="0" fontId="16" fillId="2" borderId="50" xfId="14" applyFont="1" applyFill="1" applyBorder="1" applyAlignment="1">
      <alignment horizontal="center" vertical="center"/>
    </xf>
    <xf numFmtId="0" fontId="16" fillId="2" borderId="37" xfId="14" applyFont="1" applyFill="1" applyBorder="1" applyAlignment="1">
      <alignment horizontal="center" vertical="center"/>
    </xf>
    <xf numFmtId="0" fontId="16" fillId="2" borderId="35" xfId="14" applyFont="1" applyFill="1" applyBorder="1" applyAlignment="1">
      <alignment horizontal="center" vertical="center" wrapText="1"/>
    </xf>
    <xf numFmtId="0" fontId="16" fillId="2" borderId="50" xfId="14" applyFont="1" applyFill="1" applyBorder="1" applyAlignment="1">
      <alignment horizontal="center" vertical="center" wrapText="1"/>
    </xf>
    <xf numFmtId="0" fontId="16" fillId="2" borderId="37" xfId="14" applyFont="1" applyFill="1" applyBorder="1" applyAlignment="1">
      <alignment horizontal="center" vertical="center" wrapText="1"/>
    </xf>
    <xf numFmtId="0" fontId="0" fillId="0" borderId="35" xfId="0" applyBorder="1" applyAlignment="1">
      <alignment horizontal="center"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35" xfId="0" applyBorder="1" applyAlignment="1">
      <alignment horizontal="left" vertical="center" wrapText="1"/>
    </xf>
    <xf numFmtId="0" fontId="0" fillId="0" borderId="50" xfId="0" applyBorder="1" applyAlignment="1">
      <alignment horizontal="left" vertical="center" wrapText="1"/>
    </xf>
    <xf numFmtId="0" fontId="0" fillId="0" borderId="37" xfId="0" applyBorder="1" applyAlignment="1">
      <alignment horizontal="left" vertical="center" wrapText="1"/>
    </xf>
    <xf numFmtId="0" fontId="38" fillId="0" borderId="57" xfId="14" applyFont="1" applyBorder="1" applyAlignment="1">
      <alignment horizontal="center" vertical="center"/>
    </xf>
    <xf numFmtId="0" fontId="39" fillId="2" borderId="35" xfId="14" applyFont="1" applyFill="1" applyBorder="1" applyAlignment="1">
      <alignment horizontal="center" vertical="center"/>
    </xf>
    <xf numFmtId="0" fontId="39" fillId="2" borderId="50" xfId="14" applyFont="1" applyFill="1" applyBorder="1" applyAlignment="1">
      <alignment horizontal="center" vertical="center"/>
    </xf>
    <xf numFmtId="0" fontId="39" fillId="2" borderId="37" xfId="14" applyFont="1" applyFill="1" applyBorder="1" applyAlignment="1">
      <alignment horizontal="center" vertical="center"/>
    </xf>
    <xf numFmtId="0" fontId="38" fillId="0" borderId="35" xfId="14" applyFont="1" applyBorder="1" applyAlignment="1">
      <alignment horizontal="center" vertical="center"/>
    </xf>
    <xf numFmtId="0" fontId="38" fillId="0" borderId="50" xfId="14" applyFont="1" applyBorder="1" applyAlignment="1">
      <alignment horizontal="center" vertical="center"/>
    </xf>
    <xf numFmtId="0" fontId="38" fillId="0" borderId="37" xfId="14" applyFont="1" applyBorder="1" applyAlignment="1">
      <alignment horizontal="center" vertical="center"/>
    </xf>
    <xf numFmtId="186" fontId="39" fillId="2" borderId="0" xfId="14" applyNumberFormat="1" applyFont="1" applyFill="1" applyAlignment="1">
      <alignment horizontal="right" vertical="center"/>
    </xf>
    <xf numFmtId="0" fontId="39" fillId="2" borderId="0" xfId="14" applyFont="1" applyFill="1" applyAlignment="1">
      <alignment horizontal="left" vertical="center" wrapText="1"/>
    </xf>
    <xf numFmtId="0" fontId="41" fillId="2" borderId="0" xfId="14" applyFont="1" applyFill="1" applyAlignment="1">
      <alignment horizontal="center" vertical="center"/>
    </xf>
    <xf numFmtId="0" fontId="12" fillId="0" borderId="18" xfId="5" applyFont="1" applyFill="1" applyBorder="1" applyAlignment="1">
      <alignment horizontal="left" vertical="top" wrapText="1"/>
    </xf>
    <xf numFmtId="0" fontId="12" fillId="0" borderId="16" xfId="5" applyFont="1" applyFill="1" applyBorder="1" applyAlignment="1">
      <alignment horizontal="left" vertical="top" wrapText="1"/>
    </xf>
    <xf numFmtId="0" fontId="12" fillId="0" borderId="23" xfId="5" applyFont="1" applyFill="1" applyBorder="1" applyAlignment="1">
      <alignment horizontal="left" vertical="top" wrapText="1"/>
    </xf>
    <xf numFmtId="0" fontId="12" fillId="0" borderId="7" xfId="5" applyFont="1" applyFill="1" applyBorder="1" applyAlignment="1">
      <alignment horizontal="left" vertical="top" wrapText="1"/>
    </xf>
    <xf numFmtId="0" fontId="12" fillId="0" borderId="0" xfId="5" applyFont="1" applyFill="1" applyBorder="1" applyAlignment="1">
      <alignment horizontal="left" vertical="top" wrapText="1"/>
    </xf>
    <xf numFmtId="0" fontId="12" fillId="0" borderId="24" xfId="5" applyFont="1" applyFill="1" applyBorder="1" applyAlignment="1">
      <alignment horizontal="left" vertical="top" wrapText="1"/>
    </xf>
    <xf numFmtId="0" fontId="12" fillId="0" borderId="8" xfId="5" applyFont="1" applyFill="1" applyBorder="1" applyAlignment="1">
      <alignment horizontal="left" vertical="top" wrapText="1"/>
    </xf>
    <xf numFmtId="0" fontId="12" fillId="0" borderId="17" xfId="5" applyFont="1" applyFill="1" applyBorder="1" applyAlignment="1">
      <alignment horizontal="left" vertical="top" wrapText="1"/>
    </xf>
    <xf numFmtId="0" fontId="12" fillId="0" borderId="27" xfId="5" applyFont="1" applyFill="1" applyBorder="1" applyAlignment="1">
      <alignment horizontal="left" vertical="top" wrapText="1"/>
    </xf>
    <xf numFmtId="0" fontId="12" fillId="0" borderId="15" xfId="5" applyFont="1" applyFill="1" applyBorder="1" applyAlignment="1">
      <alignment horizontal="left" vertical="top" wrapText="1"/>
    </xf>
    <xf numFmtId="0" fontId="12" fillId="0" borderId="25" xfId="5" applyFont="1" applyFill="1" applyBorder="1" applyAlignment="1">
      <alignment horizontal="left" vertical="top" wrapText="1"/>
    </xf>
    <xf numFmtId="0" fontId="12" fillId="0" borderId="26" xfId="5" applyFont="1" applyFill="1" applyBorder="1" applyAlignment="1">
      <alignment horizontal="left" vertical="top" wrapText="1"/>
    </xf>
    <xf numFmtId="0" fontId="12" fillId="0" borderId="29" xfId="5" applyFont="1" applyFill="1" applyBorder="1" applyAlignment="1">
      <alignment horizontal="left" vertical="top" wrapText="1"/>
    </xf>
    <xf numFmtId="0" fontId="12" fillId="0" borderId="1" xfId="5" applyFont="1" applyFill="1" applyBorder="1" applyAlignment="1">
      <alignment horizontal="left" vertical="top" wrapText="1"/>
    </xf>
    <xf numFmtId="0" fontId="12" fillId="0" borderId="28" xfId="5" applyFont="1" applyFill="1" applyBorder="1" applyAlignment="1">
      <alignment horizontal="left" vertical="top" wrapText="1"/>
    </xf>
    <xf numFmtId="0" fontId="12" fillId="0" borderId="21" xfId="5" applyFont="1" applyFill="1" applyBorder="1" applyAlignment="1">
      <alignment horizontal="left" vertical="top" wrapText="1"/>
    </xf>
    <xf numFmtId="0" fontId="12" fillId="0" borderId="10" xfId="5" applyFont="1" applyFill="1" applyBorder="1" applyAlignment="1">
      <alignment horizontal="left" vertical="top" wrapText="1"/>
    </xf>
    <xf numFmtId="0" fontId="12" fillId="0" borderId="9" xfId="5" applyFont="1" applyFill="1" applyBorder="1" applyAlignment="1">
      <alignment horizontal="left" vertical="top" wrapText="1"/>
    </xf>
    <xf numFmtId="0" fontId="12" fillId="3" borderId="19" xfId="5" applyFont="1" applyFill="1" applyBorder="1" applyAlignment="1">
      <alignment vertical="center"/>
    </xf>
    <xf numFmtId="0" fontId="12" fillId="3" borderId="10" xfId="5" applyFont="1" applyFill="1" applyBorder="1" applyAlignment="1">
      <alignment vertical="center"/>
    </xf>
    <xf numFmtId="0" fontId="12" fillId="3" borderId="20" xfId="5" applyFont="1" applyFill="1" applyBorder="1" applyAlignment="1">
      <alignment vertical="center"/>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0" fontId="12" fillId="0" borderId="29" xfId="0" applyFont="1" applyBorder="1" applyAlignment="1">
      <alignment horizontal="left" vertical="top" wrapText="1"/>
    </xf>
    <xf numFmtId="0" fontId="12" fillId="0" borderId="25" xfId="5" applyFont="1" applyFill="1" applyBorder="1" applyAlignment="1">
      <alignment vertical="top" wrapText="1"/>
    </xf>
    <xf numFmtId="0" fontId="12" fillId="0" borderId="26" xfId="5" applyFont="1" applyFill="1" applyBorder="1" applyAlignment="1">
      <alignment vertical="top" wrapText="1"/>
    </xf>
    <xf numFmtId="0" fontId="12" fillId="0" borderId="18" xfId="0" applyFont="1" applyBorder="1" applyAlignment="1">
      <alignment horizontal="left" vertical="top" wrapText="1"/>
    </xf>
    <xf numFmtId="0" fontId="12" fillId="0" borderId="23"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Border="1" applyAlignment="1">
      <alignment horizontal="left" vertical="top" wrapText="1"/>
    </xf>
    <xf numFmtId="0" fontId="12" fillId="0" borderId="24" xfId="0" applyFont="1" applyBorder="1" applyAlignment="1">
      <alignment horizontal="left" vertical="top" wrapText="1"/>
    </xf>
    <xf numFmtId="0" fontId="12" fillId="0" borderId="8" xfId="0" applyFont="1" applyBorder="1" applyAlignment="1">
      <alignment horizontal="left" vertical="top" wrapText="1"/>
    </xf>
    <xf numFmtId="0" fontId="12" fillId="0" borderId="17" xfId="0" applyFont="1" applyBorder="1" applyAlignment="1">
      <alignment horizontal="left" vertical="top" wrapText="1"/>
    </xf>
    <xf numFmtId="0" fontId="12" fillId="0" borderId="27" xfId="0" applyFont="1" applyBorder="1" applyAlignment="1">
      <alignment horizontal="left" vertical="top" wrapText="1"/>
    </xf>
    <xf numFmtId="0" fontId="8" fillId="0" borderId="0" xfId="5" applyFont="1" applyFill="1" applyBorder="1" applyAlignment="1">
      <alignment horizontal="center" vertical="center"/>
    </xf>
    <xf numFmtId="0" fontId="12" fillId="0" borderId="0" xfId="0" applyFont="1" applyAlignment="1">
      <alignment horizontal="center"/>
    </xf>
    <xf numFmtId="0" fontId="12" fillId="3" borderId="16" xfId="5" applyFont="1" applyFill="1" applyBorder="1" applyAlignment="1">
      <alignment vertical="center"/>
    </xf>
    <xf numFmtId="0" fontId="12" fillId="0" borderId="1" xfId="0" applyFont="1" applyBorder="1" applyAlignment="1">
      <alignment horizontal="left" vertical="top" wrapText="1"/>
    </xf>
    <xf numFmtId="0" fontId="12" fillId="0" borderId="5" xfId="5" applyFont="1" applyFill="1" applyBorder="1" applyAlignment="1">
      <alignment horizontal="center" vertical="top" wrapText="1"/>
    </xf>
    <xf numFmtId="0" fontId="12" fillId="0" borderId="22" xfId="5" applyFont="1" applyFill="1" applyBorder="1" applyAlignment="1">
      <alignment horizontal="center" vertical="top" wrapText="1"/>
    </xf>
    <xf numFmtId="0" fontId="12" fillId="0" borderId="15" xfId="5" applyFont="1" applyFill="1" applyBorder="1" applyAlignment="1">
      <alignment horizontal="center" vertical="top" wrapText="1"/>
    </xf>
    <xf numFmtId="0" fontId="12" fillId="0" borderId="16" xfId="5" applyFont="1" applyFill="1" applyBorder="1" applyAlignment="1">
      <alignment horizontal="center" vertical="top" wrapText="1"/>
    </xf>
    <xf numFmtId="0" fontId="12" fillId="0" borderId="23" xfId="5" applyFont="1" applyFill="1" applyBorder="1" applyAlignment="1">
      <alignment horizontal="center" vertical="top" wrapText="1"/>
    </xf>
    <xf numFmtId="0" fontId="12" fillId="0" borderId="25" xfId="5" applyFont="1" applyFill="1" applyBorder="1" applyAlignment="1">
      <alignment horizontal="center" vertical="top" wrapText="1"/>
    </xf>
    <xf numFmtId="0" fontId="12" fillId="0" borderId="0" xfId="5" applyFont="1" applyFill="1" applyBorder="1" applyAlignment="1">
      <alignment horizontal="center" vertical="top" wrapText="1"/>
    </xf>
    <xf numFmtId="0" fontId="12" fillId="0" borderId="24" xfId="5" applyFont="1" applyFill="1" applyBorder="1" applyAlignment="1">
      <alignment horizontal="center" vertical="top" wrapText="1"/>
    </xf>
    <xf numFmtId="0" fontId="12" fillId="0" borderId="26" xfId="5" applyFont="1" applyFill="1" applyBorder="1" applyAlignment="1">
      <alignment horizontal="center" vertical="top" wrapText="1"/>
    </xf>
    <xf numFmtId="0" fontId="12" fillId="0" borderId="17" xfId="5" applyFont="1" applyFill="1" applyBorder="1" applyAlignment="1">
      <alignment horizontal="center" vertical="top" wrapText="1"/>
    </xf>
    <xf numFmtId="0" fontId="12" fillId="0" borderId="27" xfId="5" applyFont="1" applyFill="1" applyBorder="1" applyAlignment="1">
      <alignment horizontal="center" vertical="top" wrapText="1"/>
    </xf>
    <xf numFmtId="0" fontId="13" fillId="2" borderId="11" xfId="0" applyFont="1" applyFill="1" applyBorder="1" applyAlignment="1">
      <alignment horizontal="center" vertical="center" wrapText="1"/>
    </xf>
    <xf numFmtId="0" fontId="13" fillId="0" borderId="12" xfId="0" applyFont="1" applyBorder="1" applyAlignment="1">
      <alignment horizontal="center" vertical="center" wrapText="1"/>
    </xf>
    <xf numFmtId="0" fontId="10" fillId="2" borderId="0" xfId="0" applyFont="1" applyFill="1" applyBorder="1" applyAlignment="1">
      <alignment horizontal="left" vertical="center" wrapText="1"/>
    </xf>
    <xf numFmtId="0" fontId="12" fillId="0" borderId="15" xfId="5" applyFont="1" applyFill="1" applyBorder="1" applyAlignment="1">
      <alignment horizontal="left" wrapText="1"/>
    </xf>
    <xf numFmtId="0" fontId="12" fillId="0" borderId="16" xfId="5" applyFont="1" applyFill="1" applyBorder="1" applyAlignment="1">
      <alignment horizontal="left" wrapText="1"/>
    </xf>
    <xf numFmtId="0" fontId="12" fillId="0" borderId="29" xfId="5" applyFont="1" applyFill="1" applyBorder="1" applyAlignment="1">
      <alignment horizontal="left" wrapText="1"/>
    </xf>
    <xf numFmtId="49" fontId="12" fillId="0" borderId="11" xfId="5" applyNumberFormat="1" applyFont="1" applyFill="1" applyBorder="1" applyAlignment="1">
      <alignment horizontal="center" vertical="center" wrapText="1"/>
    </xf>
    <xf numFmtId="49" fontId="12" fillId="0" borderId="13" xfId="5" applyNumberFormat="1" applyFont="1" applyFill="1" applyBorder="1" applyAlignment="1">
      <alignment horizontal="center" vertical="center" wrapText="1"/>
    </xf>
    <xf numFmtId="49" fontId="12" fillId="0" borderId="14" xfId="5" applyNumberFormat="1" applyFont="1" applyFill="1" applyBorder="1" applyAlignment="1">
      <alignment horizontal="center" vertical="center" wrapText="1"/>
    </xf>
    <xf numFmtId="0" fontId="12" fillId="0" borderId="15" xfId="0" applyFont="1" applyBorder="1" applyAlignment="1">
      <alignment horizontal="left"/>
    </xf>
    <xf numFmtId="0" fontId="12" fillId="0" borderId="16" xfId="0" applyFont="1" applyBorder="1" applyAlignment="1">
      <alignment horizontal="left"/>
    </xf>
    <xf numFmtId="0" fontId="12" fillId="0" borderId="29" xfId="0" applyFont="1" applyBorder="1" applyAlignment="1">
      <alignment horizontal="left"/>
    </xf>
    <xf numFmtId="0" fontId="43" fillId="0" borderId="216" xfId="7" applyFont="1" applyFill="1" applyBorder="1" applyAlignment="1">
      <alignment horizontal="left"/>
    </xf>
    <xf numFmtId="0" fontId="43" fillId="0" borderId="49" xfId="7" applyFont="1" applyFill="1" applyBorder="1" applyAlignment="1">
      <alignment horizontal="left"/>
    </xf>
    <xf numFmtId="38" fontId="18" fillId="0" borderId="62" xfId="8" applyFont="1" applyFill="1" applyBorder="1" applyAlignment="1">
      <alignment horizontal="center" vertical="center"/>
    </xf>
    <xf numFmtId="38" fontId="18" fillId="0" borderId="38" xfId="8" applyFont="1" applyFill="1" applyBorder="1" applyAlignment="1">
      <alignment horizontal="center" vertical="center"/>
    </xf>
    <xf numFmtId="38" fontId="18" fillId="0" borderId="34" xfId="8" applyFont="1" applyFill="1" applyBorder="1" applyAlignment="1">
      <alignment horizontal="center" vertical="center"/>
    </xf>
    <xf numFmtId="38" fontId="18" fillId="4" borderId="38" xfId="8" applyFont="1" applyFill="1" applyBorder="1" applyAlignment="1">
      <alignment horizontal="center" vertical="center"/>
    </xf>
    <xf numFmtId="38" fontId="18" fillId="0" borderId="37" xfId="8" applyFont="1" applyBorder="1" applyAlignment="1">
      <alignment horizontal="center" vertical="center"/>
    </xf>
    <xf numFmtId="38" fontId="18" fillId="4" borderId="37" xfId="8" applyFont="1" applyFill="1" applyBorder="1" applyAlignment="1">
      <alignment horizontal="center" vertical="center"/>
    </xf>
    <xf numFmtId="0" fontId="20" fillId="0" borderId="53" xfId="7" applyFont="1" applyBorder="1" applyAlignment="1">
      <alignment horizontal="center" vertical="center" wrapText="1"/>
    </xf>
    <xf numFmtId="0" fontId="20" fillId="0" borderId="54" xfId="7" applyFont="1" applyBorder="1" applyAlignment="1">
      <alignment horizontal="center" vertical="center" wrapText="1"/>
    </xf>
    <xf numFmtId="0" fontId="20" fillId="0" borderId="41" xfId="7" applyFont="1" applyBorder="1" applyAlignment="1">
      <alignment horizontal="center" vertical="center" wrapText="1"/>
    </xf>
    <xf numFmtId="0" fontId="20" fillId="0" borderId="51" xfId="7" applyFont="1" applyBorder="1" applyAlignment="1">
      <alignment horizontal="center" vertical="center" wrapText="1"/>
    </xf>
    <xf numFmtId="0" fontId="20" fillId="0" borderId="35" xfId="7" applyFont="1" applyBorder="1" applyAlignment="1">
      <alignment horizontal="center" vertical="center" wrapText="1"/>
    </xf>
    <xf numFmtId="0" fontId="20" fillId="0" borderId="50" xfId="7" applyFont="1" applyBorder="1" applyAlignment="1">
      <alignment horizontal="center" vertical="center" wrapText="1"/>
    </xf>
    <xf numFmtId="38" fontId="18" fillId="0" borderId="34" xfId="8" applyFont="1" applyBorder="1" applyAlignment="1">
      <alignment horizontal="center" vertical="center"/>
    </xf>
    <xf numFmtId="177" fontId="14" fillId="0" borderId="35" xfId="7" applyNumberFormat="1" applyFont="1" applyFill="1" applyBorder="1" applyAlignment="1">
      <alignment horizontal="center" vertical="center"/>
    </xf>
    <xf numFmtId="177" fontId="14" fillId="0" borderId="39" xfId="7" applyNumberFormat="1" applyFont="1" applyBorder="1" applyAlignment="1">
      <alignment horizontal="center" vertical="center"/>
    </xf>
    <xf numFmtId="0" fontId="14" fillId="0" borderId="41" xfId="7" applyFont="1" applyBorder="1" applyAlignment="1">
      <alignment horizontal="center" vertical="center" wrapText="1"/>
    </xf>
    <xf numFmtId="0" fontId="14" fillId="0" borderId="51" xfId="7" applyFont="1" applyBorder="1" applyAlignment="1">
      <alignment horizontal="center" vertical="center" wrapText="1"/>
    </xf>
    <xf numFmtId="0" fontId="14" fillId="0" borderId="44" xfId="7" applyFont="1" applyBorder="1" applyAlignment="1">
      <alignment horizontal="center" vertical="center" wrapText="1"/>
    </xf>
    <xf numFmtId="0" fontId="14" fillId="0" borderId="57" xfId="7" applyFont="1" applyBorder="1" applyAlignment="1">
      <alignment horizontal="center" vertical="center"/>
    </xf>
    <xf numFmtId="0" fontId="14" fillId="0" borderId="60" xfId="7" applyFont="1" applyBorder="1" applyAlignment="1">
      <alignment horizontal="center" vertical="center"/>
    </xf>
    <xf numFmtId="0" fontId="14" fillId="0" borderId="0" xfId="7" applyFont="1" applyBorder="1" applyAlignment="1">
      <alignment horizontal="center" vertical="center"/>
    </xf>
    <xf numFmtId="0" fontId="14" fillId="0" borderId="55" xfId="7" applyFont="1" applyBorder="1" applyAlignment="1">
      <alignment horizontal="center" vertical="center"/>
    </xf>
    <xf numFmtId="0" fontId="14" fillId="0" borderId="49" xfId="7" applyFont="1" applyBorder="1" applyAlignment="1">
      <alignment horizontal="center" vertical="center"/>
    </xf>
    <xf numFmtId="0" fontId="14" fillId="0" borderId="48" xfId="7" applyFont="1" applyBorder="1" applyAlignment="1">
      <alignment horizontal="center" vertical="center"/>
    </xf>
    <xf numFmtId="177" fontId="14" fillId="0" borderId="60" xfId="7" applyNumberFormat="1" applyFont="1" applyBorder="1" applyAlignment="1">
      <alignment horizontal="center" vertical="center"/>
    </xf>
    <xf numFmtId="177" fontId="14" fillId="0" borderId="61" xfId="7" applyNumberFormat="1" applyFont="1" applyBorder="1" applyAlignment="1">
      <alignment horizontal="center" vertical="center"/>
    </xf>
    <xf numFmtId="38" fontId="18" fillId="0" borderId="41" xfId="8" applyFont="1" applyBorder="1" applyAlignment="1">
      <alignment horizontal="center" vertical="center"/>
    </xf>
    <xf numFmtId="38" fontId="18" fillId="0" borderId="40" xfId="8" applyFont="1" applyBorder="1" applyAlignment="1">
      <alignment horizontal="center" vertical="center"/>
    </xf>
    <xf numFmtId="0" fontId="14" fillId="0" borderId="59" xfId="7" applyFont="1" applyFill="1" applyBorder="1" applyAlignment="1">
      <alignment horizontal="center" vertical="center"/>
    </xf>
    <xf numFmtId="0" fontId="14" fillId="0" borderId="50" xfId="7" applyFont="1" applyFill="1" applyBorder="1" applyAlignment="1">
      <alignment horizontal="center" vertical="center"/>
    </xf>
    <xf numFmtId="0" fontId="14" fillId="0" borderId="58" xfId="7" applyFont="1" applyBorder="1" applyAlignment="1">
      <alignment horizontal="center" vertical="center"/>
    </xf>
    <xf numFmtId="0" fontId="14" fillId="0" borderId="56" xfId="7" applyFont="1" applyBorder="1" applyAlignment="1">
      <alignment horizontal="center" vertical="center"/>
    </xf>
    <xf numFmtId="0" fontId="14" fillId="0" borderId="35" xfId="7" applyFont="1" applyBorder="1" applyAlignment="1">
      <alignment horizontal="center" vertical="center" wrapText="1"/>
    </xf>
    <xf numFmtId="0" fontId="14" fillId="0" borderId="50" xfId="7" applyFont="1" applyBorder="1" applyAlignment="1">
      <alignment horizontal="center" vertical="center" wrapText="1"/>
    </xf>
    <xf numFmtId="0" fontId="14" fillId="0" borderId="37" xfId="7" applyFont="1" applyBorder="1" applyAlignment="1">
      <alignment horizontal="center" vertical="center" wrapText="1"/>
    </xf>
    <xf numFmtId="0" fontId="20" fillId="0" borderId="38" xfId="7" applyFont="1" applyBorder="1" applyAlignment="1">
      <alignment horizontal="center" vertical="center" wrapText="1"/>
    </xf>
    <xf numFmtId="0" fontId="20" fillId="0" borderId="46" xfId="7" applyFont="1" applyBorder="1" applyAlignment="1">
      <alignment horizontal="center" vertical="center" wrapText="1"/>
    </xf>
    <xf numFmtId="0" fontId="20" fillId="0" borderId="56" xfId="7" applyFont="1" applyBorder="1" applyAlignment="1">
      <alignment horizontal="center" vertical="center" wrapText="1"/>
    </xf>
    <xf numFmtId="0" fontId="20" fillId="0" borderId="52" xfId="7" applyFont="1" applyBorder="1" applyAlignment="1">
      <alignment horizontal="center" vertical="center" wrapText="1"/>
    </xf>
    <xf numFmtId="38" fontId="18" fillId="0" borderId="63" xfId="8" applyFont="1" applyBorder="1" applyAlignment="1">
      <alignment horizontal="center" vertical="center"/>
    </xf>
    <xf numFmtId="38" fontId="18" fillId="4" borderId="63" xfId="8" applyFont="1" applyFill="1" applyBorder="1" applyAlignment="1">
      <alignment horizontal="center" vertical="center"/>
    </xf>
    <xf numFmtId="38" fontId="18" fillId="4" borderId="41" xfId="8" applyFont="1" applyFill="1" applyBorder="1" applyAlignment="1">
      <alignment horizontal="center" vertical="center"/>
    </xf>
    <xf numFmtId="38" fontId="18" fillId="4" borderId="40" xfId="8" applyFont="1" applyFill="1" applyBorder="1" applyAlignment="1">
      <alignment horizontal="center" vertical="center"/>
    </xf>
    <xf numFmtId="38" fontId="18" fillId="4" borderId="62" xfId="8" applyFont="1" applyFill="1" applyBorder="1" applyAlignment="1">
      <alignment horizontal="center" vertical="center"/>
    </xf>
    <xf numFmtId="0" fontId="14" fillId="0" borderId="34" xfId="7" applyFont="1" applyBorder="1" applyAlignment="1">
      <alignment horizontal="center" vertical="center" wrapText="1"/>
    </xf>
    <xf numFmtId="0" fontId="14" fillId="0" borderId="34" xfId="7" applyFont="1" applyBorder="1" applyAlignment="1">
      <alignment horizontal="center" vertical="center"/>
    </xf>
    <xf numFmtId="0" fontId="14" fillId="0" borderId="41" xfId="7" applyFont="1" applyBorder="1" applyAlignment="1">
      <alignment horizontal="center" vertical="center"/>
    </xf>
    <xf numFmtId="0" fontId="14" fillId="0" borderId="42" xfId="7" applyFont="1" applyBorder="1" applyAlignment="1">
      <alignment horizontal="center" vertical="center"/>
    </xf>
    <xf numFmtId="0" fontId="14" fillId="0" borderId="67" xfId="7" applyFont="1" applyBorder="1" applyAlignment="1">
      <alignment horizontal="center" vertical="center"/>
    </xf>
    <xf numFmtId="0" fontId="14" fillId="0" borderId="66" xfId="7" applyFont="1" applyBorder="1" applyAlignment="1">
      <alignment horizontal="center" vertical="center"/>
    </xf>
    <xf numFmtId="0" fontId="14" fillId="0" borderId="65" xfId="7" applyFont="1" applyBorder="1" applyAlignment="1">
      <alignment horizontal="center" vertical="center"/>
    </xf>
    <xf numFmtId="177" fontId="14" fillId="0" borderId="36" xfId="7" applyNumberFormat="1" applyFont="1" applyFill="1" applyBorder="1" applyAlignment="1">
      <alignment horizontal="center" vertical="center"/>
    </xf>
    <xf numFmtId="177" fontId="14" fillId="0" borderId="55" xfId="7" applyNumberFormat="1" applyFont="1" applyFill="1" applyBorder="1" applyAlignment="1">
      <alignment horizontal="center" vertical="center"/>
    </xf>
    <xf numFmtId="177" fontId="14" fillId="0" borderId="61" xfId="7" applyNumberFormat="1" applyFont="1" applyFill="1" applyBorder="1" applyAlignment="1">
      <alignment horizontal="center" vertical="center"/>
    </xf>
    <xf numFmtId="38" fontId="14" fillId="5" borderId="40" xfId="8" applyFont="1" applyFill="1" applyBorder="1" applyAlignment="1">
      <alignment horizontal="center" vertical="center"/>
    </xf>
    <xf numFmtId="38" fontId="14" fillId="5" borderId="34" xfId="8" applyFont="1" applyFill="1" applyBorder="1" applyAlignment="1">
      <alignment horizontal="center" vertical="center"/>
    </xf>
    <xf numFmtId="0" fontId="18" fillId="0" borderId="41" xfId="8" applyNumberFormat="1" applyFont="1" applyFill="1" applyBorder="1" applyAlignment="1">
      <alignment horizontal="center" vertical="center" wrapText="1" shrinkToFit="1"/>
    </xf>
    <xf numFmtId="0" fontId="18" fillId="0" borderId="40" xfId="8" applyNumberFormat="1" applyFont="1" applyFill="1" applyBorder="1" applyAlignment="1">
      <alignment horizontal="center" vertical="center" wrapText="1" shrinkToFit="1"/>
    </xf>
    <xf numFmtId="38" fontId="18" fillId="0" borderId="41" xfId="8" applyFont="1" applyFill="1" applyBorder="1" applyAlignment="1">
      <alignment horizontal="center" vertical="center"/>
    </xf>
    <xf numFmtId="38" fontId="18" fillId="0" borderId="40" xfId="8" applyFont="1" applyFill="1" applyBorder="1" applyAlignment="1">
      <alignment horizontal="center" vertical="center"/>
    </xf>
    <xf numFmtId="38" fontId="18" fillId="4" borderId="53" xfId="8" applyFont="1" applyFill="1" applyBorder="1" applyAlignment="1">
      <alignment horizontal="center" vertical="center"/>
    </xf>
    <xf numFmtId="0" fontId="12" fillId="0" borderId="34" xfId="7" applyFont="1" applyBorder="1" applyAlignment="1">
      <alignment horizontal="center" vertical="center" wrapText="1"/>
    </xf>
    <xf numFmtId="0" fontId="12" fillId="0" borderId="34" xfId="7" applyFont="1" applyBorder="1" applyAlignment="1">
      <alignment horizontal="center" vertical="center"/>
    </xf>
    <xf numFmtId="0" fontId="12" fillId="0" borderId="42" xfId="7" applyFont="1" applyBorder="1" applyAlignment="1">
      <alignment horizontal="center" vertical="center"/>
    </xf>
    <xf numFmtId="0" fontId="12" fillId="0" borderId="67" xfId="7" applyFont="1" applyBorder="1" applyAlignment="1">
      <alignment horizontal="center" vertical="center"/>
    </xf>
    <xf numFmtId="0" fontId="12" fillId="0" borderId="56" xfId="7" applyFont="1" applyBorder="1" applyAlignment="1">
      <alignment horizontal="center" vertical="center"/>
    </xf>
    <xf numFmtId="0" fontId="12" fillId="0" borderId="66" xfId="7" applyFont="1" applyBorder="1" applyAlignment="1">
      <alignment horizontal="center" vertical="center"/>
    </xf>
    <xf numFmtId="0" fontId="12" fillId="0" borderId="52" xfId="7" applyFont="1" applyBorder="1" applyAlignment="1">
      <alignment horizontal="center" vertical="center"/>
    </xf>
    <xf numFmtId="0" fontId="12" fillId="0" borderId="65" xfId="7" applyFont="1" applyBorder="1" applyAlignment="1">
      <alignment horizontal="center" vertical="center"/>
    </xf>
    <xf numFmtId="0" fontId="12" fillId="0" borderId="45" xfId="7" applyFont="1" applyBorder="1" applyAlignment="1">
      <alignment horizontal="center" vertical="center"/>
    </xf>
    <xf numFmtId="0" fontId="12" fillId="0" borderId="95" xfId="7" applyFont="1" applyBorder="1" applyAlignment="1">
      <alignment horizontal="center" vertical="center"/>
    </xf>
    <xf numFmtId="0" fontId="12" fillId="0" borderId="93" xfId="7" applyFont="1" applyBorder="1" applyAlignment="1">
      <alignment horizontal="center" vertical="center"/>
    </xf>
    <xf numFmtId="0" fontId="12" fillId="0" borderId="91" xfId="7" applyFont="1" applyBorder="1" applyAlignment="1">
      <alignment horizontal="center" vertical="center"/>
    </xf>
    <xf numFmtId="0" fontId="12" fillId="0" borderId="94" xfId="7" applyFont="1" applyBorder="1" applyAlignment="1">
      <alignment horizontal="center" vertical="center"/>
    </xf>
    <xf numFmtId="0" fontId="12" fillId="0" borderId="38" xfId="7" applyFont="1" applyBorder="1" applyAlignment="1">
      <alignment horizontal="center" vertical="center"/>
    </xf>
    <xf numFmtId="0" fontId="12" fillId="0" borderId="53" xfId="7" applyFont="1" applyBorder="1" applyAlignment="1">
      <alignment horizontal="center" vertical="center"/>
    </xf>
    <xf numFmtId="0" fontId="12" fillId="0" borderId="47" xfId="7" applyFont="1" applyBorder="1" applyAlignment="1">
      <alignment horizontal="center" vertical="center"/>
    </xf>
    <xf numFmtId="0" fontId="12" fillId="0" borderId="92" xfId="7" applyFont="1" applyBorder="1" applyAlignment="1">
      <alignment horizontal="center" vertical="center" wrapText="1"/>
    </xf>
    <xf numFmtId="0" fontId="12" fillId="0" borderId="90" xfId="7" applyFont="1" applyBorder="1" applyAlignment="1">
      <alignment horizontal="center" vertical="center" wrapText="1"/>
    </xf>
    <xf numFmtId="0" fontId="12" fillId="0" borderId="41" xfId="7" applyFont="1" applyBorder="1" applyAlignment="1">
      <alignment horizontal="center" vertical="center" wrapText="1"/>
    </xf>
    <xf numFmtId="0" fontId="12" fillId="0" borderId="44" xfId="7" applyFont="1" applyBorder="1" applyAlignment="1">
      <alignment horizontal="center" vertical="center" wrapText="1"/>
    </xf>
    <xf numFmtId="38" fontId="12" fillId="0" borderId="88" xfId="8" applyFont="1" applyBorder="1" applyAlignment="1">
      <alignment horizontal="center" vertical="center"/>
    </xf>
    <xf numFmtId="177" fontId="12" fillId="0" borderId="85" xfId="7" applyNumberFormat="1" applyFont="1" applyFill="1" applyBorder="1" applyAlignment="1">
      <alignment horizontal="center" vertical="center"/>
    </xf>
    <xf numFmtId="177" fontId="12" fillId="0" borderId="84" xfId="7" applyNumberFormat="1" applyFont="1" applyFill="1" applyBorder="1" applyAlignment="1">
      <alignment horizontal="center" vertical="center"/>
    </xf>
    <xf numFmtId="0" fontId="12" fillId="0" borderId="75" xfId="7" applyFont="1" applyFill="1" applyBorder="1" applyAlignment="1">
      <alignment horizontal="center" vertical="center"/>
    </xf>
    <xf numFmtId="0" fontId="12" fillId="0" borderId="47" xfId="7" applyFont="1" applyFill="1" applyBorder="1" applyAlignment="1">
      <alignment horizontal="center" vertical="center"/>
    </xf>
    <xf numFmtId="38" fontId="12" fillId="0" borderId="72" xfId="9" applyFont="1" applyBorder="1" applyAlignment="1">
      <alignment vertical="center"/>
    </xf>
    <xf numFmtId="38" fontId="12" fillId="0" borderId="44" xfId="9" applyFont="1" applyBorder="1" applyAlignment="1">
      <alignment vertical="center"/>
    </xf>
    <xf numFmtId="38" fontId="12" fillId="0" borderId="72" xfId="8" applyFont="1" applyBorder="1" applyAlignment="1">
      <alignment horizontal="center" vertical="center"/>
    </xf>
    <xf numFmtId="38" fontId="12" fillId="0" borderId="51" xfId="8" applyFont="1" applyBorder="1" applyAlignment="1">
      <alignment horizontal="center" vertical="center"/>
    </xf>
    <xf numFmtId="177" fontId="12" fillId="0" borderId="84" xfId="7" applyNumberFormat="1" applyFont="1" applyBorder="1" applyAlignment="1">
      <alignment horizontal="center" vertical="center"/>
    </xf>
    <xf numFmtId="0" fontId="12" fillId="0" borderId="54" xfId="7" applyFont="1" applyFill="1" applyBorder="1" applyAlignment="1">
      <alignment horizontal="center" vertical="center"/>
    </xf>
    <xf numFmtId="38" fontId="12" fillId="0" borderId="51" xfId="9" applyFont="1" applyBorder="1" applyAlignment="1">
      <alignment vertical="center"/>
    </xf>
    <xf numFmtId="38" fontId="12" fillId="0" borderId="44" xfId="8" applyFont="1" applyBorder="1" applyAlignment="1">
      <alignment horizontal="center" vertical="center"/>
    </xf>
    <xf numFmtId="177" fontId="12" fillId="0" borderId="80" xfId="7" applyNumberFormat="1" applyFont="1" applyBorder="1" applyAlignment="1">
      <alignment horizontal="center" vertical="center"/>
    </xf>
    <xf numFmtId="177" fontId="12" fillId="0" borderId="79" xfId="7" applyNumberFormat="1" applyFont="1" applyBorder="1" applyAlignment="1">
      <alignment horizontal="center" vertical="center"/>
    </xf>
    <xf numFmtId="177" fontId="12" fillId="0" borderId="78" xfId="7" applyNumberFormat="1" applyFont="1" applyBorder="1" applyAlignment="1">
      <alignment horizontal="center" vertical="center"/>
    </xf>
    <xf numFmtId="177" fontId="12" fillId="0" borderId="65" xfId="7" applyNumberFormat="1" applyFont="1" applyBorder="1" applyAlignment="1">
      <alignment horizontal="center" vertical="center"/>
    </xf>
    <xf numFmtId="177" fontId="12" fillId="0" borderId="49" xfId="7" applyNumberFormat="1" applyFont="1" applyBorder="1" applyAlignment="1">
      <alignment horizontal="center" vertical="center"/>
    </xf>
    <xf numFmtId="177" fontId="12" fillId="0" borderId="45" xfId="7" applyNumberFormat="1" applyFont="1" applyBorder="1" applyAlignment="1">
      <alignment horizontal="center" vertical="center"/>
    </xf>
    <xf numFmtId="0" fontId="12" fillId="0" borderId="75" xfId="7" applyFont="1" applyBorder="1" applyAlignment="1">
      <alignment horizontal="center" vertical="center"/>
    </xf>
    <xf numFmtId="0" fontId="27" fillId="4" borderId="35" xfId="10" applyFont="1" applyFill="1" applyBorder="1" applyAlignment="1">
      <alignment horizontal="left" vertical="center" indent="1"/>
    </xf>
    <xf numFmtId="0" fontId="27" fillId="4" borderId="50" xfId="10" applyFont="1" applyFill="1" applyBorder="1" applyAlignment="1">
      <alignment horizontal="left" vertical="center" indent="1"/>
    </xf>
    <xf numFmtId="0" fontId="27" fillId="4" borderId="37" xfId="10" applyFont="1" applyFill="1" applyBorder="1" applyAlignment="1">
      <alignment horizontal="left" vertical="center" indent="1"/>
    </xf>
    <xf numFmtId="0" fontId="27" fillId="0" borderId="155" xfId="10" applyFont="1" applyFill="1" applyBorder="1" applyAlignment="1">
      <alignment horizontal="center" vertical="center" shrinkToFit="1"/>
    </xf>
    <xf numFmtId="0" fontId="27" fillId="0" borderId="144" xfId="10" applyFont="1" applyFill="1" applyBorder="1" applyAlignment="1">
      <alignment horizontal="center" vertical="center" shrinkToFit="1"/>
    </xf>
    <xf numFmtId="0" fontId="27" fillId="0" borderId="138" xfId="10" applyFont="1" applyFill="1" applyBorder="1" applyAlignment="1">
      <alignment horizontal="center" vertical="center" shrinkToFit="1"/>
    </xf>
    <xf numFmtId="0" fontId="27" fillId="0" borderId="154" xfId="10" applyFont="1" applyFill="1" applyBorder="1" applyAlignment="1">
      <alignment horizontal="center" vertical="center" shrinkToFit="1"/>
    </xf>
    <xf numFmtId="0" fontId="27" fillId="0" borderId="51" xfId="10" applyFont="1" applyFill="1" applyBorder="1" applyAlignment="1">
      <alignment horizontal="center" vertical="center" shrinkToFit="1"/>
    </xf>
    <xf numFmtId="0" fontId="27" fillId="0" borderId="40" xfId="10" applyFont="1" applyFill="1" applyBorder="1" applyAlignment="1">
      <alignment horizontal="center" vertical="center" shrinkToFit="1"/>
    </xf>
    <xf numFmtId="0" fontId="27" fillId="0" borderId="154" xfId="10" applyFont="1" applyFill="1" applyBorder="1" applyAlignment="1">
      <alignment horizontal="center" vertical="center" wrapText="1" shrinkToFit="1"/>
    </xf>
    <xf numFmtId="0" fontId="28" fillId="0" borderId="153" xfId="10" applyFont="1" applyFill="1" applyBorder="1" applyAlignment="1">
      <alignment horizontal="center" vertical="center" shrinkToFit="1"/>
    </xf>
    <xf numFmtId="0" fontId="28" fillId="0" borderId="152" xfId="10" applyFont="1" applyFill="1" applyBorder="1" applyAlignment="1">
      <alignment horizontal="center" vertical="center" shrinkToFit="1"/>
    </xf>
    <xf numFmtId="0" fontId="28" fillId="0" borderId="151" xfId="10" applyFont="1" applyFill="1" applyBorder="1" applyAlignment="1">
      <alignment horizontal="center" vertical="center" shrinkToFit="1"/>
    </xf>
    <xf numFmtId="0" fontId="28" fillId="0" borderId="129" xfId="10" applyFont="1" applyFill="1" applyBorder="1" applyAlignment="1">
      <alignment horizontal="center" vertical="center" shrinkToFit="1"/>
    </xf>
    <xf numFmtId="0" fontId="28" fillId="0" borderId="149" xfId="10" applyFont="1" applyFill="1" applyBorder="1" applyAlignment="1">
      <alignment horizontal="center" vertical="center" shrinkToFit="1"/>
    </xf>
    <xf numFmtId="0" fontId="28" fillId="0" borderId="123" xfId="10" applyFont="1" applyFill="1" applyBorder="1" applyAlignment="1">
      <alignment horizontal="center" vertical="center" shrinkToFit="1"/>
    </xf>
    <xf numFmtId="0" fontId="28" fillId="0" borderId="132" xfId="10" applyFont="1" applyFill="1" applyBorder="1" applyAlignment="1">
      <alignment horizontal="center" vertical="center" shrinkToFit="1"/>
    </xf>
    <xf numFmtId="179" fontId="27" fillId="0" borderId="111" xfId="10" applyNumberFormat="1" applyFont="1" applyFill="1" applyBorder="1" applyAlignment="1">
      <alignment vertical="center" shrinkToFit="1"/>
    </xf>
    <xf numFmtId="0" fontId="25" fillId="0" borderId="11" xfId="10" applyFont="1" applyFill="1" applyBorder="1" applyAlignment="1" applyProtection="1">
      <alignment horizontal="center" vertical="center"/>
      <protection locked="0"/>
    </xf>
    <xf numFmtId="0" fontId="25" fillId="0" borderId="12" xfId="10" applyFont="1" applyFill="1" applyBorder="1" applyAlignment="1" applyProtection="1">
      <alignment horizontal="center" vertical="center"/>
      <protection locked="0"/>
    </xf>
    <xf numFmtId="0" fontId="28" fillId="0" borderId="150" xfId="10" applyFont="1" applyFill="1" applyBorder="1" applyAlignment="1">
      <alignment horizontal="center" vertical="center" shrinkToFit="1"/>
    </xf>
    <xf numFmtId="0" fontId="28" fillId="0" borderId="139" xfId="10" applyFont="1" applyFill="1" applyBorder="1" applyAlignment="1">
      <alignment horizontal="center" vertical="center" shrinkToFit="1"/>
    </xf>
    <xf numFmtId="0" fontId="28" fillId="0" borderId="133" xfId="10" applyFont="1" applyFill="1" applyBorder="1" applyAlignment="1">
      <alignment horizontal="center" vertical="center" shrinkToFit="1"/>
    </xf>
    <xf numFmtId="0" fontId="28" fillId="0" borderId="124" xfId="10" applyFont="1" applyFill="1" applyBorder="1" applyAlignment="1">
      <alignment horizontal="center" vertical="center" shrinkToFit="1"/>
    </xf>
    <xf numFmtId="0" fontId="28" fillId="0" borderId="126" xfId="10" applyFont="1" applyFill="1" applyBorder="1" applyAlignment="1">
      <alignment horizontal="center" vertical="center" shrinkToFit="1"/>
    </xf>
    <xf numFmtId="0" fontId="28" fillId="0" borderId="145" xfId="10" applyFont="1" applyFill="1" applyBorder="1" applyAlignment="1">
      <alignment horizontal="center" vertical="center" shrinkToFit="1"/>
    </xf>
    <xf numFmtId="0" fontId="28" fillId="0" borderId="146" xfId="10" applyFont="1" applyFill="1" applyBorder="1" applyAlignment="1">
      <alignment horizontal="center" vertical="center" shrinkToFit="1"/>
    </xf>
    <xf numFmtId="0" fontId="28" fillId="0" borderId="56" xfId="10" applyFont="1" applyFill="1" applyBorder="1" applyAlignment="1">
      <alignment horizontal="center" vertical="center" shrinkToFit="1"/>
    </xf>
    <xf numFmtId="0" fontId="28" fillId="0" borderId="125" xfId="10" applyFont="1" applyFill="1" applyBorder="1" applyAlignment="1">
      <alignment horizontal="center" vertical="center" shrinkToFit="1"/>
    </xf>
    <xf numFmtId="179" fontId="27" fillId="0" borderId="123" xfId="10" applyNumberFormat="1" applyFont="1" applyFill="1" applyBorder="1" applyAlignment="1">
      <alignment vertical="center" shrinkToFit="1"/>
    </xf>
    <xf numFmtId="179" fontId="27" fillId="0" borderId="127" xfId="10" applyNumberFormat="1" applyFont="1" applyFill="1" applyBorder="1" applyAlignment="1">
      <alignment vertical="center" shrinkToFit="1"/>
    </xf>
    <xf numFmtId="179" fontId="28" fillId="0" borderId="123" xfId="10" applyNumberFormat="1" applyFont="1" applyFill="1" applyBorder="1" applyAlignment="1">
      <alignment vertical="center" shrinkToFit="1"/>
    </xf>
    <xf numFmtId="179" fontId="28" fillId="0" borderId="132" xfId="10" applyNumberFormat="1" applyFont="1" applyFill="1" applyBorder="1" applyAlignment="1">
      <alignment vertical="center" shrinkToFit="1"/>
    </xf>
    <xf numFmtId="0" fontId="28" fillId="0" borderId="67" xfId="10" applyFont="1" applyFill="1" applyBorder="1" applyAlignment="1">
      <alignment horizontal="center" vertical="center"/>
    </xf>
    <xf numFmtId="0" fontId="28" fillId="0" borderId="57" xfId="10" applyFont="1" applyFill="1" applyBorder="1" applyAlignment="1">
      <alignment horizontal="center" vertical="center"/>
    </xf>
    <xf numFmtId="0" fontId="28" fillId="0" borderId="56" xfId="10" applyFont="1" applyFill="1" applyBorder="1" applyAlignment="1">
      <alignment horizontal="center" vertical="center"/>
    </xf>
    <xf numFmtId="0" fontId="28" fillId="0" borderId="66" xfId="10" applyFont="1" applyFill="1" applyBorder="1" applyAlignment="1">
      <alignment horizontal="center" vertical="center"/>
    </xf>
    <xf numFmtId="0" fontId="28" fillId="0" borderId="0" xfId="10" applyFont="1" applyFill="1" applyBorder="1" applyAlignment="1">
      <alignment horizontal="center" vertical="center"/>
    </xf>
    <xf numFmtId="0" fontId="28" fillId="0" borderId="52" xfId="10" applyFont="1" applyFill="1" applyBorder="1" applyAlignment="1">
      <alignment horizontal="center" vertical="center"/>
    </xf>
    <xf numFmtId="181" fontId="28" fillId="0" borderId="121" xfId="10" applyNumberFormat="1" applyFont="1" applyBorder="1" applyAlignment="1">
      <alignment horizontal="center" vertical="center"/>
    </xf>
    <xf numFmtId="181" fontId="28" fillId="0" borderId="10" xfId="10" applyNumberFormat="1" applyFont="1" applyBorder="1" applyAlignment="1">
      <alignment horizontal="center" vertical="center"/>
    </xf>
    <xf numFmtId="181" fontId="28" fillId="0" borderId="20" xfId="10" applyNumberFormat="1" applyFont="1" applyBorder="1" applyAlignment="1">
      <alignment horizontal="center" vertical="center"/>
    </xf>
    <xf numFmtId="0" fontId="28" fillId="0" borderId="116" xfId="10" applyFont="1" applyBorder="1" applyAlignment="1">
      <alignment horizontal="center" vertical="center"/>
    </xf>
    <xf numFmtId="0" fontId="28" fillId="0" borderId="176" xfId="10" applyFont="1" applyBorder="1" applyAlignment="1">
      <alignment horizontal="center" vertical="center"/>
    </xf>
    <xf numFmtId="0" fontId="28" fillId="0" borderId="131" xfId="10" applyFont="1" applyBorder="1" applyAlignment="1">
      <alignment horizontal="center" vertical="center"/>
    </xf>
    <xf numFmtId="181" fontId="28" fillId="0" borderId="116" xfId="10" applyNumberFormat="1" applyFont="1" applyBorder="1" applyAlignment="1">
      <alignment vertical="center"/>
    </xf>
    <xf numFmtId="181" fontId="28" fillId="0" borderId="176" xfId="10" applyNumberFormat="1" applyFont="1" applyBorder="1" applyAlignment="1">
      <alignment vertical="center"/>
    </xf>
    <xf numFmtId="181" fontId="28" fillId="0" borderId="175" xfId="10" applyNumberFormat="1" applyFont="1" applyBorder="1" applyAlignment="1">
      <alignment vertical="center"/>
    </xf>
    <xf numFmtId="178" fontId="27" fillId="0" borderId="169" xfId="10" applyNumberFormat="1" applyFont="1" applyFill="1" applyBorder="1" applyAlignment="1">
      <alignment horizontal="center" vertical="center"/>
    </xf>
    <xf numFmtId="178" fontId="27" fillId="0" borderId="23" xfId="10" applyNumberFormat="1" applyFont="1" applyFill="1" applyBorder="1" applyAlignment="1">
      <alignment horizontal="center" vertical="center"/>
    </xf>
    <xf numFmtId="178" fontId="27" fillId="0" borderId="169" xfId="10" applyNumberFormat="1" applyFont="1" applyFill="1" applyBorder="1" applyAlignment="1">
      <alignment horizontal="right" vertical="center"/>
    </xf>
    <xf numFmtId="178" fontId="27" fillId="0" borderId="23" xfId="10" applyNumberFormat="1" applyFont="1" applyFill="1" applyBorder="1" applyAlignment="1">
      <alignment horizontal="right" vertical="center"/>
    </xf>
    <xf numFmtId="178" fontId="27" fillId="0" borderId="18" xfId="10" applyNumberFormat="1" applyFont="1" applyFill="1" applyBorder="1" applyAlignment="1">
      <alignment horizontal="right" vertical="center"/>
    </xf>
    <xf numFmtId="178" fontId="27" fillId="0" borderId="16" xfId="10" applyNumberFormat="1" applyFont="1" applyFill="1" applyBorder="1" applyAlignment="1">
      <alignment horizontal="right" vertical="center"/>
    </xf>
    <xf numFmtId="0" fontId="27" fillId="0" borderId="112" xfId="10" applyFont="1" applyFill="1" applyBorder="1" applyAlignment="1">
      <alignment horizontal="right" vertical="center"/>
    </xf>
    <xf numFmtId="0" fontId="27" fillId="0" borderId="111" xfId="10" applyFont="1" applyFill="1" applyBorder="1" applyAlignment="1">
      <alignment horizontal="right" vertical="center"/>
    </xf>
    <xf numFmtId="0" fontId="27" fillId="0" borderId="113" xfId="10" applyFont="1" applyFill="1" applyBorder="1" applyAlignment="1">
      <alignment horizontal="right" vertical="center"/>
    </xf>
    <xf numFmtId="178" fontId="27" fillId="0" borderId="112" xfId="10" applyNumberFormat="1" applyFont="1" applyBorder="1" applyAlignment="1">
      <alignment vertical="center"/>
    </xf>
    <xf numFmtId="178" fontId="27" fillId="0" borderId="111" xfId="10" applyNumberFormat="1" applyFont="1" applyBorder="1" applyAlignment="1">
      <alignment vertical="center"/>
    </xf>
    <xf numFmtId="9" fontId="27" fillId="0" borderId="124" xfId="13" applyNumberFormat="1" applyFont="1" applyFill="1" applyBorder="1" applyAlignment="1">
      <alignment vertical="center"/>
    </xf>
    <xf numFmtId="9" fontId="27" fillId="0" borderId="126" xfId="13" applyNumberFormat="1" applyFont="1" applyFill="1" applyBorder="1" applyAlignment="1">
      <alignment vertical="center"/>
    </xf>
    <xf numFmtId="0" fontId="27" fillId="0" borderId="125" xfId="10" applyFont="1" applyFill="1" applyBorder="1" applyAlignment="1">
      <alignment horizontal="right" vertical="center"/>
    </xf>
    <xf numFmtId="0" fontId="27" fillId="0" borderId="124" xfId="10" applyFont="1" applyFill="1" applyBorder="1" applyAlignment="1">
      <alignment horizontal="right" vertical="center"/>
    </xf>
    <xf numFmtId="0" fontId="27" fillId="0" borderId="123" xfId="10" applyFont="1" applyFill="1" applyBorder="1" applyAlignment="1">
      <alignment horizontal="right" vertical="center"/>
    </xf>
    <xf numFmtId="178" fontId="27" fillId="0" borderId="111" xfId="10" applyNumberFormat="1" applyFont="1" applyFill="1" applyBorder="1" applyAlignment="1">
      <alignment horizontal="right" vertical="center"/>
    </xf>
    <xf numFmtId="178" fontId="27" fillId="0" borderId="113" xfId="10" applyNumberFormat="1" applyFont="1" applyFill="1" applyBorder="1" applyAlignment="1">
      <alignment horizontal="right" vertical="center"/>
    </xf>
    <xf numFmtId="0" fontId="27" fillId="0" borderId="207" xfId="10" applyFont="1" applyFill="1" applyBorder="1" applyAlignment="1">
      <alignment horizontal="right" vertical="center"/>
    </xf>
    <xf numFmtId="0" fontId="27" fillId="0" borderId="6" xfId="10" applyFont="1" applyFill="1" applyBorder="1" applyAlignment="1">
      <alignment horizontal="right" vertical="center"/>
    </xf>
    <xf numFmtId="0" fontId="27" fillId="0" borderId="206" xfId="10" applyFont="1" applyFill="1" applyBorder="1" applyAlignment="1">
      <alignment horizontal="right" vertical="center"/>
    </xf>
    <xf numFmtId="0" fontId="27" fillId="0" borderId="126" xfId="10" applyFont="1" applyFill="1" applyBorder="1" applyAlignment="1">
      <alignment horizontal="right" vertical="center"/>
    </xf>
    <xf numFmtId="178" fontId="27" fillId="0" borderId="125" xfId="10" applyNumberFormat="1" applyFont="1" applyBorder="1" applyAlignment="1">
      <alignment vertical="center"/>
    </xf>
    <xf numFmtId="178" fontId="27" fillId="0" borderId="124" xfId="10" applyNumberFormat="1" applyFont="1" applyBorder="1" applyAlignment="1">
      <alignment vertical="center"/>
    </xf>
    <xf numFmtId="178" fontId="27" fillId="0" borderId="123" xfId="10" applyNumberFormat="1" applyFont="1" applyBorder="1" applyAlignment="1">
      <alignment vertical="center"/>
    </xf>
    <xf numFmtId="178" fontId="27" fillId="0" borderId="28" xfId="10" applyNumberFormat="1" applyFont="1" applyBorder="1" applyAlignment="1">
      <alignment vertical="center"/>
    </xf>
    <xf numFmtId="178" fontId="27" fillId="0" borderId="18" xfId="10" applyNumberFormat="1" applyFont="1" applyBorder="1" applyAlignment="1">
      <alignment vertical="center"/>
    </xf>
    <xf numFmtId="0" fontId="27" fillId="0" borderId="203" xfId="10" applyFont="1" applyBorder="1" applyAlignment="1">
      <alignment vertical="center"/>
    </xf>
    <xf numFmtId="0" fontId="27" fillId="0" borderId="79" xfId="10" applyFont="1" applyBorder="1" applyAlignment="1">
      <alignment vertical="center"/>
    </xf>
    <xf numFmtId="0" fontId="27" fillId="0" borderId="78" xfId="10" applyFont="1" applyBorder="1" applyAlignment="1">
      <alignment vertical="center"/>
    </xf>
    <xf numFmtId="0" fontId="27" fillId="0" borderId="174" xfId="10" applyFont="1" applyBorder="1" applyAlignment="1">
      <alignment vertical="center"/>
    </xf>
    <xf numFmtId="0" fontId="27" fillId="0" borderId="173" xfId="10" applyFont="1" applyBorder="1" applyAlignment="1">
      <alignment vertical="center"/>
    </xf>
    <xf numFmtId="0" fontId="27" fillId="0" borderId="63" xfId="10" applyFont="1" applyBorder="1" applyAlignment="1">
      <alignment vertical="center"/>
    </xf>
    <xf numFmtId="0" fontId="27" fillId="0" borderId="73" xfId="10" applyFont="1" applyBorder="1" applyAlignment="1">
      <alignment vertical="center"/>
    </xf>
    <xf numFmtId="0" fontId="27" fillId="0" borderId="74" xfId="10" applyFont="1" applyBorder="1" applyAlignment="1">
      <alignment vertical="center"/>
    </xf>
    <xf numFmtId="178" fontId="27" fillId="0" borderId="200" xfId="10" applyNumberFormat="1" applyFont="1" applyFill="1" applyBorder="1" applyAlignment="1">
      <alignment horizontal="right" vertical="center"/>
    </xf>
    <xf numFmtId="178" fontId="27" fillId="0" borderId="199" xfId="10" applyNumberFormat="1" applyFont="1" applyFill="1" applyBorder="1" applyAlignment="1">
      <alignment horizontal="right" vertical="center"/>
    </xf>
    <xf numFmtId="178" fontId="27" fillId="0" borderId="199" xfId="10" applyNumberFormat="1" applyFont="1" applyFill="1" applyBorder="1">
      <alignment vertical="center"/>
    </xf>
    <xf numFmtId="0" fontId="27" fillId="0" borderId="215" xfId="10" applyFont="1" applyBorder="1" applyAlignment="1">
      <alignment horizontal="center" vertical="center"/>
    </xf>
    <xf numFmtId="0" fontId="27" fillId="0" borderId="194" xfId="10" applyFont="1" applyBorder="1" applyAlignment="1">
      <alignment horizontal="center" vertical="center"/>
    </xf>
    <xf numFmtId="0" fontId="27" fillId="0" borderId="162" xfId="10" applyFont="1" applyBorder="1" applyAlignment="1">
      <alignment horizontal="center" vertical="center"/>
    </xf>
    <xf numFmtId="0" fontId="27" fillId="0" borderId="180" xfId="10" applyFont="1" applyBorder="1" applyAlignment="1">
      <alignment horizontal="center" vertical="center"/>
    </xf>
    <xf numFmtId="0" fontId="27" fillId="0" borderId="157" xfId="10" applyFont="1" applyBorder="1" applyAlignment="1">
      <alignment horizontal="center" vertical="center"/>
    </xf>
    <xf numFmtId="0" fontId="27" fillId="0" borderId="31" xfId="10" applyFont="1" applyBorder="1" applyAlignment="1">
      <alignment horizontal="center" vertical="center"/>
    </xf>
    <xf numFmtId="0" fontId="27" fillId="0" borderId="160" xfId="10" applyFont="1" applyBorder="1" applyAlignment="1">
      <alignment horizontal="center" vertical="center"/>
    </xf>
    <xf numFmtId="0" fontId="27" fillId="0" borderId="116" xfId="10" applyFont="1" applyBorder="1" applyAlignment="1">
      <alignment vertical="center"/>
    </xf>
    <xf numFmtId="0" fontId="27" fillId="0" borderId="131" xfId="10" applyFont="1" applyBorder="1" applyAlignment="1">
      <alignment vertical="center"/>
    </xf>
    <xf numFmtId="178" fontId="27" fillId="0" borderId="112" xfId="10" applyNumberFormat="1" applyFont="1" applyFill="1" applyBorder="1">
      <alignment vertical="center"/>
    </xf>
    <xf numFmtId="178" fontId="27" fillId="0" borderId="111" xfId="10" applyNumberFormat="1" applyFont="1" applyFill="1" applyBorder="1">
      <alignment vertical="center"/>
    </xf>
    <xf numFmtId="178" fontId="27" fillId="0" borderId="18" xfId="10" applyNumberFormat="1" applyFont="1" applyFill="1" applyBorder="1" applyAlignment="1">
      <alignment horizontal="center" vertical="center"/>
    </xf>
    <xf numFmtId="178" fontId="27" fillId="0" borderId="16" xfId="10" applyNumberFormat="1" applyFont="1" applyFill="1" applyBorder="1" applyAlignment="1">
      <alignment horizontal="center" vertical="center"/>
    </xf>
    <xf numFmtId="0" fontId="27" fillId="0" borderId="25" xfId="10" applyFont="1" applyBorder="1" applyAlignment="1">
      <alignment vertical="center"/>
    </xf>
    <xf numFmtId="0" fontId="27" fillId="0" borderId="0" xfId="10" applyFont="1" applyBorder="1" applyAlignment="1">
      <alignment vertical="center"/>
    </xf>
    <xf numFmtId="0" fontId="27" fillId="0" borderId="52" xfId="10" applyFont="1" applyBorder="1" applyAlignment="1">
      <alignment vertical="center"/>
    </xf>
    <xf numFmtId="0" fontId="27" fillId="0" borderId="171" xfId="10" applyFont="1" applyBorder="1" applyAlignment="1">
      <alignment vertical="center"/>
    </xf>
    <xf numFmtId="0" fontId="27" fillId="0" borderId="170" xfId="10" applyFont="1" applyBorder="1" applyAlignment="1">
      <alignment vertical="center"/>
    </xf>
    <xf numFmtId="178" fontId="27" fillId="0" borderId="207" xfId="10" applyNumberFormat="1" applyFont="1" applyFill="1" applyBorder="1" applyAlignment="1">
      <alignment horizontal="right" vertical="center"/>
    </xf>
    <xf numFmtId="178" fontId="27" fillId="0" borderId="6" xfId="10" applyNumberFormat="1" applyFont="1" applyFill="1" applyBorder="1" applyAlignment="1">
      <alignment horizontal="right" vertical="center"/>
    </xf>
    <xf numFmtId="0" fontId="27" fillId="0" borderId="103" xfId="10" applyFont="1" applyBorder="1" applyAlignment="1">
      <alignment horizontal="center" vertical="center"/>
    </xf>
    <xf numFmtId="0" fontId="27" fillId="0" borderId="212" xfId="10" applyFont="1" applyBorder="1" applyAlignment="1">
      <alignment horizontal="center" vertical="center"/>
    </xf>
    <xf numFmtId="0" fontId="27" fillId="0" borderId="110" xfId="10" applyFont="1" applyFill="1" applyBorder="1" applyAlignment="1">
      <alignment horizontal="right" vertical="center"/>
    </xf>
    <xf numFmtId="178" fontId="27" fillId="0" borderId="116" xfId="10" applyNumberFormat="1" applyFont="1" applyFill="1" applyBorder="1">
      <alignment vertical="center"/>
    </xf>
    <xf numFmtId="178" fontId="27" fillId="0" borderId="114" xfId="10" applyNumberFormat="1" applyFont="1" applyFill="1" applyBorder="1">
      <alignment vertical="center"/>
    </xf>
    <xf numFmtId="9" fontId="27" fillId="0" borderId="125" xfId="13" applyNumberFormat="1" applyFont="1" applyFill="1" applyBorder="1" applyAlignment="1">
      <alignment vertical="center"/>
    </xf>
    <xf numFmtId="0" fontId="27" fillId="0" borderId="99" xfId="10" applyFont="1" applyBorder="1" applyAlignment="1">
      <alignment horizontal="center" vertical="center"/>
    </xf>
    <xf numFmtId="0" fontId="27" fillId="0" borderId="34" xfId="10" applyFont="1" applyBorder="1" applyAlignment="1">
      <alignment horizontal="center" vertical="center"/>
    </xf>
    <xf numFmtId="0" fontId="25" fillId="4" borderId="35" xfId="10" applyFont="1" applyFill="1" applyBorder="1" applyAlignment="1">
      <alignment horizontal="left" vertical="center" indent="1"/>
    </xf>
    <xf numFmtId="0" fontId="25" fillId="4" borderId="50" xfId="10" applyFont="1" applyFill="1" applyBorder="1" applyAlignment="1">
      <alignment horizontal="left" vertical="center" indent="1"/>
    </xf>
    <xf numFmtId="0" fontId="25" fillId="4" borderId="37" xfId="10" applyFont="1" applyFill="1" applyBorder="1" applyAlignment="1">
      <alignment horizontal="left" vertical="center" indent="1"/>
    </xf>
    <xf numFmtId="178" fontId="27" fillId="0" borderId="6" xfId="10" applyNumberFormat="1" applyFont="1" applyFill="1" applyBorder="1">
      <alignment vertical="center"/>
    </xf>
    <xf numFmtId="178" fontId="27" fillId="0" borderId="125" xfId="10" applyNumberFormat="1" applyFont="1" applyFill="1" applyBorder="1" applyAlignment="1">
      <alignment horizontal="right" vertical="center"/>
    </xf>
    <xf numFmtId="178" fontId="27" fillId="0" borderId="124" xfId="10" applyNumberFormat="1" applyFont="1" applyFill="1" applyBorder="1" applyAlignment="1">
      <alignment horizontal="right" vertical="center"/>
    </xf>
    <xf numFmtId="178" fontId="27" fillId="0" borderId="124" xfId="10" applyNumberFormat="1" applyFont="1" applyFill="1" applyBorder="1">
      <alignment vertical="center"/>
    </xf>
    <xf numFmtId="178" fontId="27" fillId="0" borderId="192" xfId="10" applyNumberFormat="1" applyFont="1" applyFill="1" applyBorder="1" applyAlignment="1">
      <alignment horizontal="right" vertical="center"/>
    </xf>
    <xf numFmtId="178" fontId="27" fillId="0" borderId="190" xfId="10" applyNumberFormat="1" applyFont="1" applyFill="1" applyBorder="1" applyAlignment="1">
      <alignment horizontal="right" vertical="center"/>
    </xf>
    <xf numFmtId="0" fontId="29" fillId="0" borderId="67" xfId="10" applyFont="1" applyBorder="1" applyAlignment="1">
      <alignment vertical="center" shrinkToFit="1"/>
    </xf>
    <xf numFmtId="0" fontId="29" fillId="0" borderId="57" xfId="10" applyFont="1" applyBorder="1" applyAlignment="1">
      <alignment vertical="center" shrinkToFit="1"/>
    </xf>
    <xf numFmtId="0" fontId="29" fillId="0" borderId="167" xfId="10" applyFont="1" applyBorder="1" applyAlignment="1">
      <alignment vertical="center" shrinkToFit="1"/>
    </xf>
    <xf numFmtId="9" fontId="27" fillId="0" borderId="209" xfId="13" applyFont="1" applyFill="1" applyBorder="1">
      <alignment vertical="center"/>
    </xf>
    <xf numFmtId="9" fontId="27" fillId="0" borderId="208" xfId="13" applyFont="1" applyFill="1" applyBorder="1">
      <alignment vertical="center"/>
    </xf>
    <xf numFmtId="178" fontId="27" fillId="0" borderId="207" xfId="10" applyNumberFormat="1" applyFont="1" applyBorder="1" applyAlignment="1">
      <alignment vertical="center"/>
    </xf>
    <xf numFmtId="178" fontId="27" fillId="0" borderId="6" xfId="10" applyNumberFormat="1" applyFont="1" applyBorder="1" applyAlignment="1">
      <alignment vertical="center"/>
    </xf>
    <xf numFmtId="178" fontId="27" fillId="0" borderId="141" xfId="10" applyNumberFormat="1" applyFont="1" applyBorder="1" applyAlignment="1">
      <alignment vertical="center"/>
    </xf>
    <xf numFmtId="178" fontId="27" fillId="0" borderId="7" xfId="10" applyNumberFormat="1" applyFont="1" applyBorder="1" applyAlignment="1">
      <alignment vertical="center"/>
    </xf>
    <xf numFmtId="178" fontId="27" fillId="0" borderId="110" xfId="10" applyNumberFormat="1" applyFont="1" applyBorder="1" applyAlignment="1">
      <alignment vertical="center"/>
    </xf>
    <xf numFmtId="9" fontId="27" fillId="0" borderId="210" xfId="13" applyFont="1" applyFill="1" applyBorder="1">
      <alignment vertical="center"/>
    </xf>
    <xf numFmtId="0" fontId="28" fillId="0" borderId="179" xfId="10" applyFont="1" applyBorder="1" applyAlignment="1">
      <alignment horizontal="center" vertical="center"/>
    </xf>
    <xf numFmtId="0" fontId="28" fillId="0" borderId="162" xfId="10" applyFont="1" applyBorder="1" applyAlignment="1">
      <alignment horizontal="center" vertical="center"/>
    </xf>
    <xf numFmtId="0" fontId="28" fillId="0" borderId="178" xfId="10" applyFont="1" applyBorder="1" applyAlignment="1">
      <alignment horizontal="center" vertical="center"/>
    </xf>
    <xf numFmtId="0" fontId="28" fillId="0" borderId="159" xfId="10" applyFont="1" applyBorder="1" applyAlignment="1">
      <alignment horizontal="center" vertical="center"/>
    </xf>
    <xf numFmtId="0" fontId="28" fillId="0" borderId="31" xfId="10" applyFont="1" applyBorder="1" applyAlignment="1">
      <alignment horizontal="center" vertical="center"/>
    </xf>
    <xf numFmtId="0" fontId="28" fillId="0" borderId="158" xfId="10" applyFont="1" applyBorder="1" applyAlignment="1">
      <alignment horizontal="center" vertical="center"/>
    </xf>
    <xf numFmtId="0" fontId="27" fillId="0" borderId="153" xfId="10" applyFont="1" applyBorder="1" applyAlignment="1">
      <alignment horizontal="center" vertical="center"/>
    </xf>
    <xf numFmtId="0" fontId="27" fillId="0" borderId="152" xfId="10" applyFont="1" applyBorder="1" applyAlignment="1">
      <alignment horizontal="center" vertical="center"/>
    </xf>
    <xf numFmtId="0" fontId="27" fillId="0" borderId="151" xfId="10" applyFont="1" applyBorder="1" applyAlignment="1">
      <alignment horizontal="center" vertical="center"/>
    </xf>
    <xf numFmtId="0" fontId="27" fillId="0" borderId="179" xfId="10" applyFont="1" applyBorder="1" applyAlignment="1">
      <alignment horizontal="center" vertical="center"/>
    </xf>
    <xf numFmtId="0" fontId="27" fillId="0" borderId="159" xfId="10" applyFont="1" applyBorder="1" applyAlignment="1">
      <alignment horizontal="center" vertical="center"/>
    </xf>
    <xf numFmtId="0" fontId="27" fillId="0" borderId="213" xfId="10" applyFont="1" applyBorder="1" applyAlignment="1">
      <alignment horizontal="center" vertical="center"/>
    </xf>
    <xf numFmtId="0" fontId="27" fillId="0" borderId="214" xfId="10" applyFont="1" applyBorder="1" applyAlignment="1">
      <alignment horizontal="center" vertical="center"/>
    </xf>
    <xf numFmtId="178" fontId="27" fillId="0" borderId="143" xfId="10" applyNumberFormat="1" applyFont="1" applyFill="1" applyBorder="1" applyAlignment="1">
      <alignment horizontal="center" vertical="center"/>
    </xf>
    <xf numFmtId="178" fontId="27" fillId="0" borderId="110" xfId="10" applyNumberFormat="1" applyFont="1" applyFill="1" applyBorder="1">
      <alignment vertical="center"/>
    </xf>
    <xf numFmtId="178" fontId="27" fillId="0" borderId="131" xfId="10" applyNumberFormat="1" applyFont="1" applyFill="1" applyBorder="1">
      <alignment vertical="center"/>
    </xf>
    <xf numFmtId="0" fontId="27" fillId="0" borderId="110" xfId="10" applyFont="1" applyFill="1" applyBorder="1">
      <alignment vertical="center"/>
    </xf>
    <xf numFmtId="0" fontId="27" fillId="0" borderId="114" xfId="10" applyFont="1" applyFill="1" applyBorder="1">
      <alignment vertical="center"/>
    </xf>
    <xf numFmtId="178" fontId="27" fillId="0" borderId="121" xfId="10" applyNumberFormat="1" applyFont="1" applyFill="1" applyBorder="1" applyAlignment="1">
      <alignment horizontal="right" vertical="center"/>
    </xf>
    <xf numFmtId="178" fontId="27" fillId="0" borderId="9" xfId="10" applyNumberFormat="1" applyFont="1" applyFill="1" applyBorder="1" applyAlignment="1">
      <alignment horizontal="right" vertical="center"/>
    </xf>
    <xf numFmtId="0" fontId="29" fillId="0" borderId="129" xfId="10" applyFont="1" applyBorder="1" applyAlignment="1">
      <alignment vertical="center" shrinkToFit="1"/>
    </xf>
    <xf numFmtId="0" fontId="29" fillId="0" borderId="149" xfId="10" applyFont="1" applyBorder="1" applyAlignment="1">
      <alignment vertical="center" shrinkToFit="1"/>
    </xf>
    <xf numFmtId="0" fontId="29" fillId="0" borderId="177" xfId="10" applyFont="1" applyBorder="1" applyAlignment="1">
      <alignment vertical="center" shrinkToFit="1"/>
    </xf>
    <xf numFmtId="178" fontId="27" fillId="0" borderId="21" xfId="10" applyNumberFormat="1" applyFont="1" applyFill="1" applyBorder="1" applyAlignment="1">
      <alignment horizontal="right" vertical="center"/>
    </xf>
    <xf numFmtId="178" fontId="27" fillId="0" borderId="82" xfId="10" applyNumberFormat="1" applyFont="1" applyFill="1" applyBorder="1" applyAlignment="1">
      <alignment horizontal="right" vertical="center"/>
    </xf>
    <xf numFmtId="0" fontId="29" fillId="0" borderId="121" xfId="10" applyFont="1" applyBorder="1" applyAlignment="1">
      <alignment vertical="center" shrinkToFit="1"/>
    </xf>
    <xf numFmtId="0" fontId="29" fillId="0" borderId="10" xfId="10" applyFont="1" applyBorder="1" applyAlignment="1">
      <alignment vertical="center" shrinkToFit="1"/>
    </xf>
    <xf numFmtId="0" fontId="29" fillId="0" borderId="20" xfId="10" applyFont="1" applyBorder="1" applyAlignment="1">
      <alignment vertical="center" shrinkToFit="1"/>
    </xf>
    <xf numFmtId="0" fontId="27" fillId="0" borderId="131" xfId="10" applyFont="1" applyFill="1" applyBorder="1">
      <alignment vertical="center"/>
    </xf>
    <xf numFmtId="0" fontId="29" fillId="0" borderId="116" xfId="10" applyFont="1" applyBorder="1" applyAlignment="1">
      <alignment vertical="center" shrinkToFit="1"/>
    </xf>
    <xf numFmtId="0" fontId="29" fillId="0" borderId="176" xfId="10" applyFont="1" applyBorder="1" applyAlignment="1">
      <alignment vertical="center" shrinkToFit="1"/>
    </xf>
    <xf numFmtId="0" fontId="29" fillId="0" borderId="175" xfId="10" applyFont="1" applyBorder="1" applyAlignment="1">
      <alignment vertical="center" shrinkToFit="1"/>
    </xf>
    <xf numFmtId="178" fontId="27" fillId="0" borderId="125" xfId="10" applyNumberFormat="1" applyFont="1" applyFill="1" applyBorder="1" applyAlignment="1">
      <alignment vertical="center"/>
    </xf>
    <xf numFmtId="178" fontId="27" fillId="0" borderId="124" xfId="10" applyNumberFormat="1" applyFont="1" applyFill="1" applyBorder="1" applyAlignment="1">
      <alignment vertical="center"/>
    </xf>
    <xf numFmtId="178" fontId="27" fillId="0" borderId="124" xfId="10" applyNumberFormat="1" applyFont="1" applyFill="1" applyBorder="1" applyAlignment="1">
      <alignment horizontal="center" vertical="center"/>
    </xf>
    <xf numFmtId="178" fontId="27" fillId="0" borderId="126" xfId="10" applyNumberFormat="1" applyFont="1" applyFill="1" applyBorder="1" applyAlignment="1">
      <alignment horizontal="center" vertical="center"/>
    </xf>
    <xf numFmtId="178" fontId="27" fillId="0" borderId="121" xfId="10" applyNumberFormat="1" applyFont="1" applyFill="1" applyBorder="1" applyAlignment="1">
      <alignment horizontal="center" vertical="center"/>
    </xf>
    <xf numFmtId="178" fontId="27" fillId="0" borderId="10" xfId="10" applyNumberFormat="1" applyFont="1" applyFill="1" applyBorder="1" applyAlignment="1">
      <alignment horizontal="center" vertical="center"/>
    </xf>
    <xf numFmtId="178" fontId="27" fillId="0" borderId="82" xfId="10" applyNumberFormat="1" applyFont="1" applyFill="1" applyBorder="1" applyAlignment="1">
      <alignment horizontal="center" vertical="center"/>
    </xf>
    <xf numFmtId="0" fontId="27" fillId="0" borderId="129" xfId="10" applyFont="1" applyBorder="1" applyAlignment="1">
      <alignment vertical="center"/>
    </xf>
    <xf numFmtId="0" fontId="27" fillId="0" borderId="132" xfId="10" applyFont="1" applyBorder="1" applyAlignment="1">
      <alignment vertical="center"/>
    </xf>
    <xf numFmtId="0" fontId="27" fillId="0" borderId="168" xfId="10" applyFont="1" applyBorder="1" applyAlignment="1">
      <alignment vertical="center"/>
    </xf>
    <xf numFmtId="0" fontId="27" fillId="0" borderId="57" xfId="10" applyFont="1" applyBorder="1" applyAlignment="1">
      <alignment vertical="center"/>
    </xf>
    <xf numFmtId="0" fontId="27" fillId="0" borderId="56" xfId="10" applyFont="1" applyBorder="1" applyAlignment="1">
      <alignment vertical="center"/>
    </xf>
    <xf numFmtId="0" fontId="27" fillId="0" borderId="23" xfId="10" applyFont="1" applyFill="1" applyBorder="1">
      <alignment vertical="center"/>
    </xf>
    <xf numFmtId="0" fontId="27" fillId="0" borderId="28" xfId="10" applyFont="1" applyFill="1" applyBorder="1">
      <alignment vertical="center"/>
    </xf>
    <xf numFmtId="0" fontId="27" fillId="0" borderId="169" xfId="10" applyFont="1" applyBorder="1" applyAlignment="1">
      <alignment vertical="center"/>
    </xf>
    <xf numFmtId="0" fontId="27" fillId="0" borderId="143" xfId="10" applyFont="1" applyBorder="1" applyAlignment="1">
      <alignment vertical="center"/>
    </xf>
    <xf numFmtId="178" fontId="27" fillId="0" borderId="195" xfId="10" applyNumberFormat="1" applyFont="1" applyFill="1" applyBorder="1">
      <alignment vertical="center"/>
    </xf>
    <xf numFmtId="178" fontId="27" fillId="0" borderId="28" xfId="10" applyNumberFormat="1" applyFont="1" applyFill="1" applyBorder="1">
      <alignment vertical="center"/>
    </xf>
    <xf numFmtId="178" fontId="27" fillId="0" borderId="28" xfId="10" applyNumberFormat="1" applyFont="1" applyFill="1" applyBorder="1" applyAlignment="1">
      <alignment horizontal="right" vertical="center"/>
    </xf>
    <xf numFmtId="178" fontId="27" fillId="0" borderId="196" xfId="10" applyNumberFormat="1" applyFont="1" applyFill="1" applyBorder="1" applyAlignment="1">
      <alignment horizontal="right" vertical="center"/>
    </xf>
    <xf numFmtId="178" fontId="27" fillId="0" borderId="126" xfId="10" applyNumberFormat="1" applyFont="1" applyFill="1" applyBorder="1">
      <alignment vertical="center"/>
    </xf>
    <xf numFmtId="0" fontId="27" fillId="0" borderId="195" xfId="10" applyFont="1" applyFill="1" applyBorder="1">
      <alignment vertical="center"/>
    </xf>
    <xf numFmtId="0" fontId="27" fillId="0" borderId="18" xfId="10" applyFont="1" applyFill="1" applyBorder="1">
      <alignment vertical="center"/>
    </xf>
    <xf numFmtId="181" fontId="27" fillId="0" borderId="199" xfId="10" applyNumberFormat="1" applyFont="1" applyFill="1" applyBorder="1" applyAlignment="1">
      <alignment horizontal="right" vertical="center"/>
    </xf>
    <xf numFmtId="181" fontId="27" fillId="0" borderId="200" xfId="10" applyNumberFormat="1" applyFont="1" applyFill="1" applyBorder="1" applyAlignment="1">
      <alignment horizontal="right" vertical="center"/>
    </xf>
    <xf numFmtId="181" fontId="27" fillId="0" borderId="198" xfId="10" applyNumberFormat="1" applyFont="1" applyFill="1" applyBorder="1" applyAlignment="1">
      <alignment horizontal="right" vertical="center"/>
    </xf>
    <xf numFmtId="0" fontId="27" fillId="0" borderId="196" xfId="10" applyFont="1" applyFill="1" applyBorder="1">
      <alignment vertical="center"/>
    </xf>
    <xf numFmtId="178" fontId="27" fillId="0" borderId="195" xfId="10" applyNumberFormat="1" applyFont="1" applyBorder="1" applyAlignment="1">
      <alignment vertical="center"/>
    </xf>
    <xf numFmtId="0" fontId="29" fillId="0" borderId="68" xfId="10" applyFont="1" applyBorder="1" applyAlignment="1">
      <alignment vertical="center" shrinkToFit="1"/>
    </xf>
    <xf numFmtId="0" fontId="29" fillId="0" borderId="205" xfId="10" applyFont="1" applyBorder="1" applyAlignment="1">
      <alignment vertical="center" shrinkToFit="1"/>
    </xf>
    <xf numFmtId="0" fontId="29" fillId="0" borderId="204" xfId="10" applyFont="1" applyBorder="1" applyAlignment="1">
      <alignment vertical="center" shrinkToFit="1"/>
    </xf>
    <xf numFmtId="181" fontId="27" fillId="0" borderId="201" xfId="10" applyNumberFormat="1" applyFont="1" applyFill="1" applyBorder="1" applyAlignment="1">
      <alignment horizontal="right" vertical="center"/>
    </xf>
    <xf numFmtId="181" fontId="27" fillId="0" borderId="202" xfId="10" applyNumberFormat="1" applyFont="1" applyFill="1" applyBorder="1" applyAlignment="1">
      <alignment horizontal="right" vertical="center"/>
    </xf>
    <xf numFmtId="178" fontId="27" fillId="0" borderId="200" xfId="10" applyNumberFormat="1" applyFont="1" applyBorder="1" applyAlignment="1">
      <alignment vertical="center"/>
    </xf>
    <xf numFmtId="178" fontId="27" fillId="0" borderId="199" xfId="10" applyNumberFormat="1" applyFont="1" applyBorder="1" applyAlignment="1">
      <alignment vertical="center"/>
    </xf>
    <xf numFmtId="178" fontId="27" fillId="0" borderId="198" xfId="10" applyNumberFormat="1" applyFont="1" applyBorder="1" applyAlignment="1">
      <alignment vertical="center"/>
    </xf>
    <xf numFmtId="0" fontId="29" fillId="0" borderId="171" xfId="10" applyFont="1" applyBorder="1" applyAlignment="1">
      <alignment vertical="center" shrinkToFit="1"/>
    </xf>
    <xf numFmtId="0" fontId="29" fillId="0" borderId="17" xfId="10" applyFont="1" applyBorder="1" applyAlignment="1">
      <alignment vertical="center" shrinkToFit="1"/>
    </xf>
    <xf numFmtId="0" fontId="29" fillId="0" borderId="197" xfId="10" applyFont="1" applyBorder="1" applyAlignment="1">
      <alignment vertical="center" shrinkToFit="1"/>
    </xf>
    <xf numFmtId="181" fontId="27" fillId="0" borderId="114" xfId="10" applyNumberFormat="1" applyFont="1" applyFill="1" applyBorder="1">
      <alignment vertical="center"/>
    </xf>
    <xf numFmtId="181" fontId="27" fillId="0" borderId="111" xfId="10" applyNumberFormat="1" applyFont="1" applyFill="1" applyBorder="1">
      <alignment vertical="center"/>
    </xf>
    <xf numFmtId="181" fontId="27" fillId="0" borderId="112" xfId="10" applyNumberFormat="1" applyFont="1" applyFill="1" applyBorder="1">
      <alignment vertical="center"/>
    </xf>
    <xf numFmtId="181" fontId="27" fillId="0" borderId="110" xfId="10" applyNumberFormat="1" applyFont="1" applyFill="1" applyBorder="1">
      <alignment vertical="center"/>
    </xf>
    <xf numFmtId="181" fontId="27" fillId="0" borderId="113" xfId="10" applyNumberFormat="1" applyFont="1" applyFill="1" applyBorder="1">
      <alignment vertical="center"/>
    </xf>
    <xf numFmtId="181" fontId="27" fillId="0" borderId="125" xfId="10" applyNumberFormat="1" applyFont="1" applyFill="1" applyBorder="1" applyAlignment="1">
      <alignment horizontal="right" vertical="center"/>
    </xf>
    <xf numFmtId="181" fontId="27" fillId="0" borderId="124" xfId="10" applyNumberFormat="1" applyFont="1" applyFill="1" applyBorder="1" applyAlignment="1">
      <alignment horizontal="right" vertical="center"/>
    </xf>
    <xf numFmtId="181" fontId="27" fillId="0" borderId="123" xfId="10" applyNumberFormat="1" applyFont="1" applyFill="1" applyBorder="1" applyAlignment="1">
      <alignment horizontal="right" vertical="center"/>
    </xf>
    <xf numFmtId="181" fontId="27" fillId="0" borderId="127" xfId="10" applyNumberFormat="1" applyFont="1" applyFill="1" applyBorder="1" applyAlignment="1">
      <alignment horizontal="right" vertical="center"/>
    </xf>
    <xf numFmtId="181" fontId="27" fillId="0" borderId="126" xfId="10" applyNumberFormat="1" applyFont="1" applyFill="1" applyBorder="1" applyAlignment="1">
      <alignment horizontal="right" vertical="center"/>
    </xf>
    <xf numFmtId="181" fontId="27" fillId="0" borderId="131" xfId="10" applyNumberFormat="1" applyFont="1" applyFill="1" applyBorder="1">
      <alignment vertical="center"/>
    </xf>
    <xf numFmtId="178" fontId="27" fillId="7" borderId="116" xfId="10" applyNumberFormat="1" applyFont="1" applyFill="1" applyBorder="1">
      <alignment vertical="center"/>
    </xf>
    <xf numFmtId="178" fontId="27" fillId="7" borderId="114" xfId="10" applyNumberFormat="1" applyFont="1" applyFill="1" applyBorder="1">
      <alignment vertical="center"/>
    </xf>
    <xf numFmtId="178" fontId="27" fillId="7" borderId="110" xfId="10" applyNumberFormat="1" applyFont="1" applyFill="1" applyBorder="1">
      <alignment vertical="center"/>
    </xf>
    <xf numFmtId="178" fontId="27" fillId="7" borderId="131" xfId="10" applyNumberFormat="1" applyFont="1" applyFill="1" applyBorder="1">
      <alignment vertical="center"/>
    </xf>
    <xf numFmtId="181" fontId="27" fillId="0" borderId="110" xfId="10" applyNumberFormat="1" applyFont="1" applyFill="1" applyBorder="1" applyAlignment="1">
      <alignment horizontal="right" vertical="center"/>
    </xf>
    <xf numFmtId="181" fontId="27" fillId="0" borderId="114" xfId="10" applyNumberFormat="1" applyFont="1" applyFill="1" applyBorder="1" applyAlignment="1">
      <alignment horizontal="right" vertical="center"/>
    </xf>
    <xf numFmtId="181" fontId="27" fillId="0" borderId="111" xfId="10" applyNumberFormat="1" applyFont="1" applyFill="1" applyBorder="1" applyAlignment="1">
      <alignment horizontal="right" vertical="center"/>
    </xf>
    <xf numFmtId="181" fontId="27" fillId="0" borderId="113" xfId="10" applyNumberFormat="1" applyFont="1" applyFill="1" applyBorder="1" applyAlignment="1">
      <alignment horizontal="right" vertical="center"/>
    </xf>
    <xf numFmtId="181" fontId="27" fillId="0" borderId="112" xfId="10" applyNumberFormat="1" applyFont="1" applyFill="1" applyBorder="1" applyAlignment="1">
      <alignment horizontal="right" vertical="center"/>
    </xf>
    <xf numFmtId="178" fontId="27" fillId="0" borderId="97" xfId="10" applyNumberFormat="1" applyFont="1" applyBorder="1">
      <alignment vertical="center"/>
    </xf>
    <xf numFmtId="178" fontId="27" fillId="0" borderId="166" xfId="10" applyNumberFormat="1" applyFont="1" applyBorder="1">
      <alignment vertical="center"/>
    </xf>
    <xf numFmtId="181" fontId="27" fillId="0" borderId="23" xfId="10" applyNumberFormat="1" applyFont="1" applyFill="1" applyBorder="1">
      <alignment vertical="center"/>
    </xf>
    <xf numFmtId="181" fontId="27" fillId="0" borderId="28" xfId="10" applyNumberFormat="1" applyFont="1" applyFill="1" applyBorder="1">
      <alignment vertical="center"/>
    </xf>
    <xf numFmtId="178" fontId="27" fillId="0" borderId="195" xfId="10" applyNumberFormat="1" applyFont="1" applyBorder="1">
      <alignment vertical="center"/>
    </xf>
    <xf numFmtId="178" fontId="27" fillId="0" borderId="28" xfId="10" applyNumberFormat="1" applyFont="1" applyBorder="1">
      <alignment vertical="center"/>
    </xf>
    <xf numFmtId="181" fontId="27" fillId="0" borderId="195" xfId="10" applyNumberFormat="1" applyFont="1" applyFill="1" applyBorder="1">
      <alignment vertical="center"/>
    </xf>
    <xf numFmtId="181" fontId="27" fillId="0" borderId="97" xfId="10" applyNumberFormat="1" applyFont="1" applyFill="1" applyBorder="1">
      <alignment vertical="center"/>
    </xf>
    <xf numFmtId="181" fontId="27" fillId="0" borderId="166" xfId="10" applyNumberFormat="1" applyFont="1" applyFill="1" applyBorder="1">
      <alignment vertical="center"/>
    </xf>
    <xf numFmtId="0" fontId="29" fillId="0" borderId="165" xfId="10" applyFont="1" applyBorder="1" applyAlignment="1">
      <alignment vertical="center" shrinkToFit="1"/>
    </xf>
    <xf numFmtId="0" fontId="29" fillId="0" borderId="164" xfId="10" applyFont="1" applyBorder="1" applyAlignment="1">
      <alignment vertical="center" shrinkToFit="1"/>
    </xf>
    <xf numFmtId="0" fontId="29" fillId="0" borderId="163" xfId="10" applyFont="1" applyBorder="1" applyAlignment="1">
      <alignment vertical="center" shrinkToFit="1"/>
    </xf>
    <xf numFmtId="181" fontId="27" fillId="0" borderId="102" xfId="10" applyNumberFormat="1" applyFont="1" applyFill="1" applyBorder="1">
      <alignment vertical="center"/>
    </xf>
    <xf numFmtId="0" fontId="27" fillId="0" borderId="102" xfId="10" applyFont="1" applyFill="1" applyBorder="1" applyAlignment="1">
      <alignment horizontal="right" vertical="center"/>
    </xf>
    <xf numFmtId="0" fontId="27" fillId="0" borderId="98" xfId="10" applyFont="1" applyFill="1" applyBorder="1" applyAlignment="1">
      <alignment horizontal="right" vertical="center"/>
    </xf>
    <xf numFmtId="0" fontId="27" fillId="0" borderId="191" xfId="10" applyFont="1" applyFill="1" applyBorder="1" applyAlignment="1">
      <alignment horizontal="right" vertical="center"/>
    </xf>
    <xf numFmtId="0" fontId="27" fillId="0" borderId="189" xfId="10" applyFont="1" applyFill="1" applyBorder="1" applyAlignment="1">
      <alignment horizontal="right" vertical="center"/>
    </xf>
    <xf numFmtId="0" fontId="27" fillId="0" borderId="192" xfId="10" applyFont="1" applyFill="1" applyBorder="1" applyAlignment="1">
      <alignment horizontal="right" vertical="center"/>
    </xf>
    <xf numFmtId="0" fontId="27" fillId="0" borderId="188" xfId="10" applyFont="1" applyFill="1" applyBorder="1" applyAlignment="1">
      <alignment horizontal="right" vertical="center"/>
    </xf>
    <xf numFmtId="178" fontId="27" fillId="0" borderId="169" xfId="10" applyNumberFormat="1" applyFont="1" applyBorder="1">
      <alignment vertical="center"/>
    </xf>
    <xf numFmtId="178" fontId="27" fillId="0" borderId="23" xfId="10" applyNumberFormat="1" applyFont="1" applyBorder="1">
      <alignment vertical="center"/>
    </xf>
    <xf numFmtId="178" fontId="27" fillId="0" borderId="124" xfId="10" applyNumberFormat="1" applyFont="1" applyBorder="1">
      <alignment vertical="center"/>
    </xf>
    <xf numFmtId="0" fontId="27" fillId="0" borderId="190" xfId="10" applyFont="1" applyFill="1" applyBorder="1" applyAlignment="1">
      <alignment horizontal="right" vertical="center"/>
    </xf>
    <xf numFmtId="0" fontId="27" fillId="0" borderId="194" xfId="10" applyFont="1" applyBorder="1" applyAlignment="1">
      <alignment vertical="center"/>
    </xf>
    <xf numFmtId="0" fontId="27" fillId="0" borderId="162" xfId="10" applyFont="1" applyBorder="1" applyAlignment="1">
      <alignment vertical="center"/>
    </xf>
    <xf numFmtId="0" fontId="27" fillId="0" borderId="157" xfId="10" applyFont="1" applyBorder="1" applyAlignment="1">
      <alignment vertical="center"/>
    </xf>
    <xf numFmtId="0" fontId="27" fillId="0" borderId="31" xfId="10" applyFont="1" applyBorder="1" applyAlignment="1">
      <alignment vertical="center"/>
    </xf>
    <xf numFmtId="0" fontId="27" fillId="0" borderId="187" xfId="10" applyFont="1" applyBorder="1" applyAlignment="1">
      <alignment vertical="center"/>
    </xf>
    <xf numFmtId="0" fontId="27" fillId="0" borderId="193" xfId="10" applyFont="1" applyBorder="1" applyAlignment="1">
      <alignment vertical="center"/>
    </xf>
    <xf numFmtId="178" fontId="27" fillId="0" borderId="191" xfId="10" applyNumberFormat="1" applyFont="1" applyBorder="1" applyAlignment="1">
      <alignment vertical="center"/>
    </xf>
    <xf numFmtId="178" fontId="27" fillId="0" borderId="189" xfId="10" applyNumberFormat="1" applyFont="1" applyBorder="1" applyAlignment="1">
      <alignment vertical="center"/>
    </xf>
    <xf numFmtId="178" fontId="27" fillId="0" borderId="192" xfId="10" applyNumberFormat="1" applyFont="1" applyBorder="1" applyAlignment="1">
      <alignment vertical="center"/>
    </xf>
    <xf numFmtId="178" fontId="27" fillId="0" borderId="190" xfId="10" applyNumberFormat="1" applyFont="1" applyBorder="1" applyAlignment="1">
      <alignment vertical="center"/>
    </xf>
    <xf numFmtId="178" fontId="27" fillId="0" borderId="193" xfId="10" applyNumberFormat="1" applyFont="1" applyBorder="1" applyAlignment="1">
      <alignment vertical="center"/>
    </xf>
    <xf numFmtId="0" fontId="27" fillId="0" borderId="97" xfId="10" applyFont="1" applyFill="1" applyBorder="1" applyAlignment="1">
      <alignment horizontal="right" vertical="center"/>
    </xf>
    <xf numFmtId="181" fontId="27" fillId="0" borderId="100" xfId="10" applyNumberFormat="1" applyFont="1" applyFill="1" applyBorder="1">
      <alignment vertical="center"/>
    </xf>
    <xf numFmtId="181" fontId="27" fillId="0" borderId="98" xfId="10" applyNumberFormat="1" applyFont="1" applyFill="1" applyBorder="1">
      <alignment vertical="center"/>
    </xf>
    <xf numFmtId="0" fontId="29" fillId="0" borderId="169" xfId="10" applyFont="1" applyBorder="1" applyAlignment="1">
      <alignment vertical="center" shrinkToFit="1"/>
    </xf>
    <xf numFmtId="0" fontId="29" fillId="0" borderId="16" xfId="10" applyFont="1" applyBorder="1" applyAlignment="1">
      <alignment vertical="center" shrinkToFit="1"/>
    </xf>
    <xf numFmtId="0" fontId="29" fillId="0" borderId="29" xfId="10" applyFont="1" applyBorder="1" applyAlignment="1">
      <alignment vertical="center" shrinkToFit="1"/>
    </xf>
    <xf numFmtId="178" fontId="27" fillId="0" borderId="102" xfId="10" applyNumberFormat="1" applyFont="1" applyBorder="1">
      <alignment vertical="center"/>
    </xf>
    <xf numFmtId="0" fontId="28" fillId="0" borderId="57" xfId="10" applyFont="1" applyBorder="1" applyAlignment="1">
      <alignment vertical="center" shrinkToFit="1"/>
    </xf>
    <xf numFmtId="0" fontId="28" fillId="0" borderId="56" xfId="10" applyFont="1" applyBorder="1" applyAlignment="1">
      <alignment vertical="center" shrinkToFit="1"/>
    </xf>
    <xf numFmtId="0" fontId="28" fillId="0" borderId="0" xfId="10" applyFont="1" applyBorder="1" applyAlignment="1">
      <alignment vertical="center" shrinkToFit="1"/>
    </xf>
    <xf numFmtId="0" fontId="28" fillId="0" borderId="52" xfId="10" applyFont="1" applyBorder="1" applyAlignment="1">
      <alignment vertical="center" shrinkToFit="1"/>
    </xf>
    <xf numFmtId="183" fontId="28" fillId="0" borderId="67" xfId="10" applyNumberFormat="1" applyFont="1" applyBorder="1" applyAlignment="1">
      <alignment vertical="center"/>
    </xf>
    <xf numFmtId="183" fontId="28" fillId="0" borderId="57" xfId="10" applyNumberFormat="1" applyFont="1" applyBorder="1" applyAlignment="1">
      <alignment vertical="center"/>
    </xf>
    <xf numFmtId="183" fontId="28" fillId="0" borderId="66" xfId="10" applyNumberFormat="1" applyFont="1" applyBorder="1" applyAlignment="1">
      <alignment vertical="center"/>
    </xf>
    <xf numFmtId="183" fontId="28" fillId="0" borderId="0" xfId="10" applyNumberFormat="1" applyFont="1" applyBorder="1" applyAlignment="1">
      <alignment vertical="center"/>
    </xf>
    <xf numFmtId="0" fontId="28" fillId="0" borderId="167" xfId="10" applyFont="1" applyBorder="1" applyAlignment="1">
      <alignment vertical="center" shrinkToFit="1"/>
    </xf>
    <xf numFmtId="0" fontId="28" fillId="0" borderId="161" xfId="10" applyFont="1" applyBorder="1" applyAlignment="1">
      <alignment vertical="center" shrinkToFit="1"/>
    </xf>
    <xf numFmtId="38" fontId="28" fillId="0" borderId="176" xfId="9" applyFont="1" applyFill="1" applyBorder="1" applyAlignment="1">
      <alignment horizontal="center" vertical="center"/>
    </xf>
    <xf numFmtId="181" fontId="28" fillId="0" borderId="121" xfId="10" applyNumberFormat="1" applyFont="1" applyBorder="1" applyAlignment="1">
      <alignment vertical="center"/>
    </xf>
    <xf numFmtId="181" fontId="28" fillId="0" borderId="10" xfId="10" applyNumberFormat="1" applyFont="1" applyBorder="1" applyAlignment="1">
      <alignment vertical="center"/>
    </xf>
    <xf numFmtId="181" fontId="28" fillId="0" borderId="20" xfId="10" applyNumberFormat="1" applyFont="1" applyBorder="1" applyAlignment="1">
      <alignment vertical="center"/>
    </xf>
    <xf numFmtId="178" fontId="28" fillId="0" borderId="10" xfId="10" applyNumberFormat="1" applyFont="1" applyFill="1" applyBorder="1" applyAlignment="1">
      <alignment horizontal="center" vertical="center"/>
    </xf>
    <xf numFmtId="0" fontId="27" fillId="0" borderId="33" xfId="10" applyFont="1" applyFill="1" applyBorder="1" applyAlignment="1">
      <alignment horizontal="right" vertical="center"/>
    </xf>
    <xf numFmtId="0" fontId="27" fillId="0" borderId="30" xfId="10" applyFont="1" applyFill="1" applyBorder="1" applyAlignment="1">
      <alignment horizontal="right" vertical="center"/>
    </xf>
    <xf numFmtId="178" fontId="27" fillId="0" borderId="187" xfId="10" applyNumberFormat="1" applyFont="1" applyFill="1" applyBorder="1" applyAlignment="1">
      <alignment vertical="center"/>
    </xf>
    <xf numFmtId="178" fontId="27" fillId="0" borderId="186" xfId="10" applyNumberFormat="1" applyFont="1" applyFill="1" applyBorder="1" applyAlignment="1">
      <alignment vertical="center"/>
    </xf>
    <xf numFmtId="0" fontId="29" fillId="0" borderId="187" xfId="10" applyFont="1" applyBorder="1" applyAlignment="1">
      <alignment vertical="center" shrinkToFit="1"/>
    </xf>
    <xf numFmtId="0" fontId="29" fillId="0" borderId="186" xfId="10" applyFont="1" applyBorder="1" applyAlignment="1">
      <alignment vertical="center" shrinkToFit="1"/>
    </xf>
    <xf numFmtId="0" fontId="29" fillId="0" borderId="185" xfId="10" applyFont="1" applyBorder="1" applyAlignment="1">
      <alignment vertical="center" shrinkToFit="1"/>
    </xf>
    <xf numFmtId="0" fontId="27" fillId="0" borderId="165" xfId="10" applyFont="1" applyBorder="1" applyAlignment="1">
      <alignment vertical="center"/>
    </xf>
    <xf numFmtId="0" fontId="27" fillId="0" borderId="166" xfId="10" applyFont="1" applyBorder="1" applyAlignment="1">
      <alignment vertical="center"/>
    </xf>
    <xf numFmtId="178" fontId="27" fillId="0" borderId="100" xfId="10" applyNumberFormat="1" applyFont="1" applyFill="1" applyBorder="1" applyAlignment="1">
      <alignment horizontal="right" vertical="center"/>
    </xf>
    <xf numFmtId="178" fontId="27" fillId="0" borderId="98" xfId="10" applyNumberFormat="1" applyFont="1" applyFill="1" applyBorder="1" applyAlignment="1">
      <alignment horizontal="right" vertical="center"/>
    </xf>
    <xf numFmtId="178" fontId="27" fillId="0" borderId="101" xfId="10" applyNumberFormat="1" applyFont="1" applyFill="1" applyBorder="1" applyAlignment="1">
      <alignment horizontal="right" vertical="center"/>
    </xf>
    <xf numFmtId="0" fontId="27" fillId="0" borderId="100" xfId="10" applyFont="1" applyFill="1" applyBorder="1" applyAlignment="1">
      <alignment horizontal="right" vertical="center"/>
    </xf>
    <xf numFmtId="0" fontId="27" fillId="0" borderId="160" xfId="10" applyFont="1" applyBorder="1" applyAlignment="1">
      <alignment vertical="center"/>
    </xf>
    <xf numFmtId="178" fontId="29" fillId="4" borderId="184" xfId="10" applyNumberFormat="1" applyFont="1" applyFill="1" applyBorder="1" applyAlignment="1" applyProtection="1">
      <alignment vertical="center"/>
      <protection locked="0"/>
    </xf>
    <xf numFmtId="178" fontId="29" fillId="4" borderId="33" xfId="10" applyNumberFormat="1" applyFont="1" applyFill="1" applyBorder="1" applyAlignment="1" applyProtection="1">
      <alignment vertical="center"/>
      <protection locked="0"/>
    </xf>
    <xf numFmtId="178" fontId="29" fillId="4" borderId="183" xfId="10" applyNumberFormat="1" applyFont="1" applyFill="1" applyBorder="1" applyAlignment="1" applyProtection="1">
      <alignment vertical="center"/>
      <protection locked="0"/>
    </xf>
    <xf numFmtId="0" fontId="27" fillId="0" borderId="184" xfId="10" applyFont="1" applyFill="1" applyBorder="1" applyAlignment="1">
      <alignment horizontal="right" vertical="center"/>
    </xf>
    <xf numFmtId="0" fontId="27" fillId="0" borderId="32" xfId="10" applyFont="1" applyFill="1" applyBorder="1" applyAlignment="1">
      <alignment horizontal="right" vertical="center"/>
    </xf>
    <xf numFmtId="0" fontId="27" fillId="0" borderId="183" xfId="10" applyFont="1" applyFill="1" applyBorder="1" applyAlignment="1">
      <alignment horizontal="right" vertical="center"/>
    </xf>
    <xf numFmtId="178" fontId="27" fillId="0" borderId="156" xfId="10" applyNumberFormat="1" applyFont="1" applyFill="1" applyBorder="1" applyAlignment="1">
      <alignment vertical="center"/>
    </xf>
    <xf numFmtId="178" fontId="27" fillId="0" borderId="13" xfId="10" applyNumberFormat="1" applyFont="1" applyFill="1" applyBorder="1" applyAlignment="1">
      <alignment vertical="center"/>
    </xf>
    <xf numFmtId="178" fontId="27" fillId="0" borderId="14" xfId="10" applyNumberFormat="1" applyFont="1" applyFill="1" applyBorder="1" applyAlignment="1">
      <alignment vertical="center"/>
    </xf>
    <xf numFmtId="0" fontId="28" fillId="0" borderId="159" xfId="10" applyFont="1" applyBorder="1" applyAlignment="1" applyProtection="1">
      <alignment vertical="center" shrinkToFit="1"/>
      <protection locked="0"/>
    </xf>
    <xf numFmtId="0" fontId="28" fillId="0" borderId="31" xfId="10" applyFont="1" applyBorder="1" applyAlignment="1" applyProtection="1">
      <alignment vertical="center" shrinkToFit="1"/>
      <protection locked="0"/>
    </xf>
    <xf numFmtId="0" fontId="28" fillId="0" borderId="158" xfId="10" applyFont="1" applyBorder="1" applyAlignment="1" applyProtection="1">
      <alignment vertical="center" shrinkToFit="1"/>
      <protection locked="0"/>
    </xf>
    <xf numFmtId="0" fontId="27" fillId="0" borderId="101" xfId="10" applyFont="1" applyFill="1" applyBorder="1" applyAlignment="1">
      <alignment horizontal="right" vertical="center"/>
    </xf>
    <xf numFmtId="178" fontId="27" fillId="0" borderId="165" xfId="10" applyNumberFormat="1" applyFont="1" applyFill="1" applyBorder="1" applyAlignment="1">
      <alignment vertical="center"/>
    </xf>
    <xf numFmtId="178" fontId="27" fillId="0" borderId="164" xfId="10" applyNumberFormat="1" applyFont="1" applyFill="1" applyBorder="1" applyAlignment="1">
      <alignment vertical="center"/>
    </xf>
    <xf numFmtId="178" fontId="28" fillId="0" borderId="0" xfId="10" applyNumberFormat="1" applyFont="1" applyFill="1" applyBorder="1" applyAlignment="1">
      <alignment horizontal="center" vertical="center"/>
    </xf>
    <xf numFmtId="0" fontId="27" fillId="0" borderId="181" xfId="10" applyFont="1" applyBorder="1" applyAlignment="1">
      <alignment horizontal="center" vertical="center"/>
    </xf>
    <xf numFmtId="0" fontId="27" fillId="0" borderId="182" xfId="10" applyFont="1" applyBorder="1" applyAlignment="1">
      <alignment horizontal="center" vertical="center"/>
    </xf>
    <xf numFmtId="0" fontId="28" fillId="0" borderId="173" xfId="10" applyFont="1" applyBorder="1" applyAlignment="1">
      <alignment vertical="center" shrinkToFit="1"/>
    </xf>
    <xf numFmtId="0" fontId="28" fillId="0" borderId="63" xfId="10" applyFont="1" applyBorder="1" applyAlignment="1">
      <alignment vertical="center" shrinkToFit="1"/>
    </xf>
    <xf numFmtId="183" fontId="28" fillId="0" borderId="36" xfId="10" applyNumberFormat="1" applyFont="1" applyBorder="1" applyAlignment="1">
      <alignment vertical="center"/>
    </xf>
    <xf numFmtId="183" fontId="28" fillId="0" borderId="173" xfId="10" applyNumberFormat="1" applyFont="1" applyBorder="1" applyAlignment="1">
      <alignment vertical="center"/>
    </xf>
    <xf numFmtId="178" fontId="28" fillId="0" borderId="176" xfId="10" applyNumberFormat="1" applyFont="1" applyBorder="1" applyAlignment="1">
      <alignment horizontal="center" vertical="center" shrinkToFit="1"/>
    </xf>
    <xf numFmtId="0" fontId="28" fillId="0" borderId="10" xfId="10" applyFont="1" applyBorder="1" applyAlignment="1">
      <alignment horizontal="center" vertical="center"/>
    </xf>
    <xf numFmtId="176" fontId="28" fillId="0" borderId="10" xfId="10" applyNumberFormat="1" applyFont="1" applyBorder="1" applyAlignment="1">
      <alignment horizontal="center" vertical="center"/>
    </xf>
    <xf numFmtId="178" fontId="28" fillId="0" borderId="176" xfId="10" applyNumberFormat="1" applyFont="1" applyBorder="1" applyAlignment="1">
      <alignment horizontal="center" vertical="center"/>
    </xf>
    <xf numFmtId="181" fontId="28" fillId="0" borderId="10" xfId="10" applyNumberFormat="1" applyFont="1" applyFill="1" applyBorder="1" applyAlignment="1">
      <alignment horizontal="center" vertical="center"/>
    </xf>
    <xf numFmtId="0" fontId="28" fillId="0" borderId="10" xfId="10" applyFont="1" applyFill="1" applyBorder="1" applyAlignment="1">
      <alignment horizontal="center" vertical="center"/>
    </xf>
    <xf numFmtId="0" fontId="28" fillId="0" borderId="181" xfId="10" applyFont="1" applyBorder="1" applyAlignment="1">
      <alignment horizontal="center" vertical="center"/>
    </xf>
    <xf numFmtId="0" fontId="28" fillId="0" borderId="151" xfId="10" applyFont="1" applyBorder="1" applyAlignment="1">
      <alignment horizontal="center" vertical="center"/>
    </xf>
    <xf numFmtId="0" fontId="28" fillId="0" borderId="180" xfId="10" applyFont="1" applyBorder="1" applyAlignment="1">
      <alignment horizontal="center" vertical="center"/>
    </xf>
    <xf numFmtId="183" fontId="28" fillId="0" borderId="149" xfId="10" applyNumberFormat="1" applyFont="1" applyFill="1" applyBorder="1" applyAlignment="1">
      <alignment vertical="center"/>
    </xf>
    <xf numFmtId="185" fontId="28" fillId="0" borderId="149" xfId="10" applyNumberFormat="1" applyFont="1" applyBorder="1" applyAlignment="1">
      <alignment vertical="center"/>
    </xf>
    <xf numFmtId="181" fontId="28" fillId="0" borderId="129" xfId="10" applyNumberFormat="1" applyFont="1" applyBorder="1" applyAlignment="1">
      <alignment vertical="center"/>
    </xf>
    <xf numFmtId="181" fontId="28" fillId="0" borderId="149" xfId="10" applyNumberFormat="1" applyFont="1" applyBorder="1" applyAlignment="1">
      <alignment vertical="center"/>
    </xf>
    <xf numFmtId="181" fontId="28" fillId="0" borderId="177" xfId="10" applyNumberFormat="1" applyFont="1" applyBorder="1" applyAlignment="1">
      <alignment vertical="center"/>
    </xf>
    <xf numFmtId="0" fontId="28" fillId="0" borderId="168" xfId="10" applyFont="1" applyBorder="1" applyAlignment="1">
      <alignment vertical="center"/>
    </xf>
    <xf numFmtId="0" fontId="28" fillId="0" borderId="57" xfId="10" applyFont="1" applyBorder="1" applyAlignment="1">
      <alignment vertical="center"/>
    </xf>
    <xf numFmtId="0" fontId="28" fillId="0" borderId="25" xfId="10" applyFont="1" applyBorder="1" applyAlignment="1">
      <alignment vertical="center"/>
    </xf>
    <xf numFmtId="0" fontId="28" fillId="0" borderId="0" xfId="10" applyFont="1" applyBorder="1" applyAlignment="1">
      <alignment vertical="center"/>
    </xf>
    <xf numFmtId="0" fontId="28" fillId="0" borderId="18" xfId="10" applyFont="1" applyBorder="1" applyAlignment="1">
      <alignment vertical="center"/>
    </xf>
    <xf numFmtId="0" fontId="28" fillId="0" borderId="143" xfId="10" applyFont="1" applyBorder="1" applyAlignment="1">
      <alignment vertical="center"/>
    </xf>
    <xf numFmtId="0" fontId="28" fillId="0" borderId="169" xfId="10" applyFont="1" applyBorder="1" applyAlignment="1">
      <alignment vertical="center"/>
    </xf>
    <xf numFmtId="0" fontId="28" fillId="0" borderId="16" xfId="10" applyFont="1" applyBorder="1" applyAlignment="1">
      <alignment vertical="center"/>
    </xf>
    <xf numFmtId="0" fontId="28" fillId="0" borderId="23" xfId="10" applyFont="1" applyBorder="1" applyAlignment="1">
      <alignment vertical="center"/>
    </xf>
    <xf numFmtId="0" fontId="28" fillId="0" borderId="66" xfId="10" applyFont="1" applyBorder="1" applyAlignment="1">
      <alignment vertical="center"/>
    </xf>
    <xf numFmtId="0" fontId="28" fillId="0" borderId="24" xfId="10" applyFont="1" applyBorder="1" applyAlignment="1">
      <alignment vertical="center"/>
    </xf>
    <xf numFmtId="0" fontId="28" fillId="0" borderId="7" xfId="10" applyFont="1" applyBorder="1" applyAlignment="1">
      <alignment vertical="center"/>
    </xf>
    <xf numFmtId="184" fontId="28" fillId="0" borderId="67" xfId="10" applyNumberFormat="1" applyFont="1" applyFill="1" applyBorder="1" applyAlignment="1">
      <alignment vertical="center"/>
    </xf>
    <xf numFmtId="184" fontId="28" fillId="0" borderId="57" xfId="10" applyNumberFormat="1" applyFont="1" applyFill="1" applyBorder="1" applyAlignment="1">
      <alignment vertical="center"/>
    </xf>
    <xf numFmtId="184" fontId="28" fillId="0" borderId="66" xfId="10" applyNumberFormat="1" applyFont="1" applyFill="1" applyBorder="1" applyAlignment="1">
      <alignment vertical="center"/>
    </xf>
    <xf numFmtId="184" fontId="28" fillId="0" borderId="0" xfId="10" applyNumberFormat="1" applyFont="1" applyFill="1" applyBorder="1" applyAlignment="1">
      <alignment vertical="center"/>
    </xf>
    <xf numFmtId="181" fontId="28" fillId="0" borderId="169" xfId="10" applyNumberFormat="1" applyFont="1" applyBorder="1" applyAlignment="1">
      <alignment vertical="center"/>
    </xf>
    <xf numFmtId="181" fontId="28" fillId="0" borderId="16" xfId="10" applyNumberFormat="1" applyFont="1" applyBorder="1" applyAlignment="1">
      <alignment vertical="center"/>
    </xf>
    <xf numFmtId="181" fontId="28" fillId="0" borderId="29" xfId="10" applyNumberFormat="1" applyFont="1" applyBorder="1" applyAlignment="1">
      <alignment vertical="center"/>
    </xf>
    <xf numFmtId="0" fontId="28" fillId="0" borderId="174" xfId="10" applyFont="1" applyBorder="1" applyAlignment="1">
      <alignment vertical="center"/>
    </xf>
    <xf numFmtId="0" fontId="28" fillId="0" borderId="173" xfId="10" applyFont="1" applyBorder="1" applyAlignment="1">
      <alignment vertical="center"/>
    </xf>
    <xf numFmtId="184" fontId="28" fillId="0" borderId="36" xfId="10" applyNumberFormat="1" applyFont="1" applyFill="1" applyBorder="1" applyAlignment="1">
      <alignment vertical="center"/>
    </xf>
    <xf numFmtId="184" fontId="28" fillId="0" borderId="173" xfId="10" applyNumberFormat="1" applyFont="1" applyFill="1" applyBorder="1" applyAlignment="1">
      <alignment vertical="center"/>
    </xf>
    <xf numFmtId="181" fontId="28" fillId="0" borderId="149" xfId="10" applyNumberFormat="1" applyFont="1" applyFill="1" applyBorder="1" applyAlignment="1">
      <alignment horizontal="center" vertical="center"/>
    </xf>
    <xf numFmtId="183" fontId="28" fillId="0" borderId="10" xfId="10" applyNumberFormat="1" applyFont="1" applyFill="1" applyBorder="1" applyAlignment="1">
      <alignment horizontal="center" vertical="center"/>
    </xf>
    <xf numFmtId="0" fontId="28" fillId="0" borderId="67" xfId="10" applyFont="1" applyFill="1" applyBorder="1" applyAlignment="1">
      <alignment horizontal="center" vertical="center" wrapText="1"/>
    </xf>
    <xf numFmtId="181" fontId="28" fillId="0" borderId="149" xfId="10" applyNumberFormat="1" applyFont="1" applyFill="1" applyBorder="1" applyAlignment="1">
      <alignment vertical="center"/>
    </xf>
    <xf numFmtId="0" fontId="28" fillId="0" borderId="211" xfId="10" applyFont="1" applyBorder="1" applyAlignment="1">
      <alignment horizontal="center" vertical="center"/>
    </xf>
    <xf numFmtId="0" fontId="28" fillId="0" borderId="50" xfId="10" applyFont="1" applyBorder="1" applyAlignment="1">
      <alignment horizontal="center" vertical="center"/>
    </xf>
    <xf numFmtId="0" fontId="28" fillId="0" borderId="37" xfId="10" applyFont="1" applyBorder="1" applyAlignment="1">
      <alignment horizontal="center" vertical="center"/>
    </xf>
    <xf numFmtId="0" fontId="27" fillId="0" borderId="57" xfId="10" applyFont="1" applyBorder="1" applyAlignment="1">
      <alignment vertical="center" shrinkToFit="1"/>
    </xf>
    <xf numFmtId="0" fontId="27" fillId="0" borderId="167" xfId="10" applyFont="1" applyBorder="1" applyAlignment="1">
      <alignment vertical="center" shrinkToFit="1"/>
    </xf>
    <xf numFmtId="0" fontId="27" fillId="0" borderId="0" xfId="10" applyFont="1" applyBorder="1" applyAlignment="1">
      <alignment vertical="center" shrinkToFit="1"/>
    </xf>
    <xf numFmtId="0" fontId="27" fillId="0" borderId="161" xfId="10" applyFont="1" applyBorder="1" applyAlignment="1">
      <alignment vertical="center" shrinkToFit="1"/>
    </xf>
    <xf numFmtId="0" fontId="27" fillId="0" borderId="173" xfId="10" applyFont="1" applyBorder="1" applyAlignment="1">
      <alignment vertical="center" shrinkToFit="1"/>
    </xf>
    <xf numFmtId="0" fontId="27" fillId="0" borderId="172" xfId="10" applyFont="1" applyBorder="1" applyAlignment="1">
      <alignment vertical="center" shrinkToFit="1"/>
    </xf>
    <xf numFmtId="0" fontId="28" fillId="0" borderId="56" xfId="10" applyFont="1" applyBorder="1" applyAlignment="1">
      <alignment vertical="center"/>
    </xf>
    <xf numFmtId="0" fontId="28" fillId="0" borderId="52" xfId="10" applyFont="1" applyBorder="1" applyAlignment="1">
      <alignment vertical="center"/>
    </xf>
    <xf numFmtId="0" fontId="28" fillId="0" borderId="63" xfId="10" applyFont="1" applyBorder="1" applyAlignment="1">
      <alignment vertical="center"/>
    </xf>
    <xf numFmtId="183" fontId="28" fillId="0" borderId="121" xfId="10" applyNumberFormat="1" applyFont="1" applyFill="1" applyBorder="1" applyAlignment="1">
      <alignment vertical="center"/>
    </xf>
    <xf numFmtId="183" fontId="28" fillId="0" borderId="10" xfId="10" applyNumberFormat="1" applyFont="1" applyFill="1" applyBorder="1" applyAlignment="1">
      <alignment vertical="center"/>
    </xf>
    <xf numFmtId="178" fontId="28" fillId="0" borderId="16" xfId="10" applyNumberFormat="1" applyFont="1" applyBorder="1" applyAlignment="1">
      <alignment vertical="center"/>
    </xf>
    <xf numFmtId="178" fontId="28" fillId="0" borderId="176" xfId="10" applyNumberFormat="1" applyFont="1" applyBorder="1" applyAlignment="1">
      <alignment vertical="center"/>
    </xf>
    <xf numFmtId="183" fontId="27" fillId="0" borderId="156" xfId="10" applyNumberFormat="1" applyFont="1" applyBorder="1" applyAlignment="1">
      <alignment vertical="center"/>
    </xf>
    <xf numFmtId="183" fontId="27" fillId="0" borderId="13" xfId="10" applyNumberFormat="1" applyFont="1" applyBorder="1" applyAlignment="1">
      <alignment vertical="center"/>
    </xf>
    <xf numFmtId="181" fontId="27" fillId="0" borderId="13" xfId="10" applyNumberFormat="1" applyFont="1" applyBorder="1" applyAlignment="1">
      <alignment vertical="center" shrinkToFit="1"/>
    </xf>
    <xf numFmtId="181" fontId="27" fillId="0" borderId="12" xfId="10" applyNumberFormat="1" applyFont="1" applyBorder="1" applyAlignment="1">
      <alignment vertical="center" shrinkToFit="1"/>
    </xf>
    <xf numFmtId="0" fontId="27" fillId="0" borderId="169" xfId="10" applyFont="1" applyBorder="1" applyAlignment="1">
      <alignment horizontal="left" vertical="center"/>
    </xf>
    <xf numFmtId="0" fontId="27" fillId="0" borderId="143" xfId="10" applyFont="1" applyBorder="1" applyAlignment="1">
      <alignment horizontal="left" vertical="center"/>
    </xf>
    <xf numFmtId="0" fontId="28" fillId="0" borderId="31" xfId="10" applyFont="1" applyBorder="1" applyAlignment="1">
      <alignment vertical="center" shrinkToFit="1"/>
    </xf>
    <xf numFmtId="0" fontId="28" fillId="0" borderId="160" xfId="10" applyFont="1" applyBorder="1" applyAlignment="1">
      <alignment vertical="center" shrinkToFit="1"/>
    </xf>
    <xf numFmtId="183" fontId="28" fillId="0" borderId="159" xfId="10" applyNumberFormat="1" applyFont="1" applyBorder="1" applyAlignment="1">
      <alignment vertical="center"/>
    </xf>
    <xf numFmtId="183" fontId="28" fillId="0" borderId="31" xfId="10" applyNumberFormat="1" applyFont="1" applyBorder="1" applyAlignment="1">
      <alignment vertical="center"/>
    </xf>
    <xf numFmtId="178" fontId="27" fillId="0" borderId="10" xfId="10" applyNumberFormat="1" applyFont="1" applyFill="1" applyBorder="1" applyAlignment="1">
      <alignment horizontal="right" vertical="center"/>
    </xf>
    <xf numFmtId="0" fontId="27" fillId="0" borderId="112" xfId="10" applyFont="1" applyFill="1" applyBorder="1">
      <alignment vertical="center"/>
    </xf>
    <xf numFmtId="0" fontId="27" fillId="0" borderId="111" xfId="10" applyFont="1" applyFill="1" applyBorder="1">
      <alignment vertical="center"/>
    </xf>
    <xf numFmtId="0" fontId="27" fillId="0" borderId="31" xfId="10" applyFont="1" applyBorder="1" applyAlignment="1">
      <alignment vertical="center" shrinkToFit="1"/>
    </xf>
    <xf numFmtId="0" fontId="27" fillId="0" borderId="158" xfId="10" applyFont="1" applyBorder="1" applyAlignment="1">
      <alignment vertical="center" shrinkToFit="1"/>
    </xf>
    <xf numFmtId="0" fontId="28" fillId="0" borderId="97" xfId="10" applyFont="1" applyBorder="1" applyAlignment="1">
      <alignment horizontal="center" vertical="center"/>
    </xf>
    <xf numFmtId="0" fontId="28" fillId="0" borderId="164" xfId="10" applyFont="1" applyBorder="1" applyAlignment="1">
      <alignment horizontal="center" vertical="center"/>
    </xf>
    <xf numFmtId="0" fontId="28" fillId="0" borderId="166" xfId="10" applyFont="1" applyBorder="1" applyAlignment="1">
      <alignment horizontal="center" vertical="center"/>
    </xf>
    <xf numFmtId="178" fontId="28" fillId="0" borderId="164" xfId="10" applyNumberFormat="1" applyFont="1" applyBorder="1" applyAlignment="1">
      <alignment vertical="center"/>
    </xf>
    <xf numFmtId="181" fontId="28" fillId="0" borderId="165" xfId="10" applyNumberFormat="1" applyFont="1" applyBorder="1" applyAlignment="1">
      <alignment vertical="center"/>
    </xf>
    <xf numFmtId="181" fontId="28" fillId="0" borderId="164" xfId="10" applyNumberFormat="1" applyFont="1" applyBorder="1" applyAlignment="1">
      <alignment vertical="center"/>
    </xf>
    <xf numFmtId="181" fontId="28" fillId="0" borderId="163" xfId="10" applyNumberFormat="1" applyFont="1" applyBorder="1" applyAlignment="1">
      <alignment vertical="center"/>
    </xf>
    <xf numFmtId="183" fontId="28" fillId="0" borderId="16" xfId="10" applyNumberFormat="1" applyFont="1" applyFill="1" applyBorder="1" applyAlignment="1">
      <alignment vertical="center"/>
    </xf>
    <xf numFmtId="0" fontId="28" fillId="0" borderId="157" xfId="10" applyFont="1" applyBorder="1" applyAlignment="1">
      <alignment vertical="center"/>
    </xf>
    <xf numFmtId="0" fontId="28" fillId="0" borderId="160" xfId="10" applyFont="1" applyBorder="1" applyAlignment="1">
      <alignment vertical="center"/>
    </xf>
    <xf numFmtId="184" fontId="28" fillId="0" borderId="159" xfId="10" applyNumberFormat="1" applyFont="1" applyFill="1" applyBorder="1" applyAlignment="1">
      <alignment vertical="center"/>
    </xf>
    <xf numFmtId="184" fontId="28" fillId="0" borderId="31" xfId="10" applyNumberFormat="1" applyFont="1" applyFill="1" applyBorder="1" applyAlignment="1">
      <alignment vertical="center"/>
    </xf>
    <xf numFmtId="0" fontId="28" fillId="0" borderId="168" xfId="10" applyFont="1" applyBorder="1" applyAlignment="1">
      <alignment vertical="center" wrapText="1"/>
    </xf>
    <xf numFmtId="187" fontId="25" fillId="0" borderId="31" xfId="10" applyNumberFormat="1" applyFont="1" applyBorder="1" applyAlignment="1">
      <alignment horizontal="left" vertical="center"/>
    </xf>
    <xf numFmtId="187" fontId="25" fillId="0" borderId="160" xfId="10" applyNumberFormat="1" applyFont="1" applyBorder="1" applyAlignment="1">
      <alignment horizontal="left" vertical="center"/>
    </xf>
    <xf numFmtId="187" fontId="25" fillId="0" borderId="0" xfId="10" applyNumberFormat="1" applyFont="1" applyBorder="1" applyAlignment="1">
      <alignment horizontal="left" vertical="center"/>
    </xf>
    <xf numFmtId="187" fontId="25" fillId="0" borderId="52" xfId="10" applyNumberFormat="1" applyFont="1" applyBorder="1" applyAlignment="1">
      <alignment horizontal="left" vertical="center"/>
    </xf>
    <xf numFmtId="0" fontId="28" fillId="0" borderId="168" xfId="10" applyFont="1" applyBorder="1" applyAlignment="1">
      <alignment horizontal="left" vertical="center"/>
    </xf>
    <xf numFmtId="0" fontId="28" fillId="0" borderId="57" xfId="10" applyFont="1" applyBorder="1" applyAlignment="1">
      <alignment horizontal="left" vertical="center"/>
    </xf>
    <xf numFmtId="0" fontId="28" fillId="0" borderId="56" xfId="10" applyFont="1" applyBorder="1" applyAlignment="1">
      <alignment horizontal="left" vertical="center"/>
    </xf>
    <xf numFmtId="0" fontId="28" fillId="0" borderId="25" xfId="10" applyFont="1" applyBorder="1" applyAlignment="1">
      <alignment horizontal="left" vertical="center"/>
    </xf>
    <xf numFmtId="0" fontId="28" fillId="0" borderId="0" xfId="10" applyFont="1" applyBorder="1" applyAlignment="1">
      <alignment horizontal="left" vertical="center"/>
    </xf>
    <xf numFmtId="0" fontId="28" fillId="0" borderId="52" xfId="10" applyFont="1" applyBorder="1" applyAlignment="1">
      <alignment horizontal="left" vertical="center"/>
    </xf>
    <xf numFmtId="0" fontId="25" fillId="0" borderId="181" xfId="10" applyFont="1" applyBorder="1" applyAlignment="1">
      <alignment horizontal="center" vertical="center"/>
    </xf>
    <xf numFmtId="0" fontId="25" fillId="0" borderId="152" xfId="10" applyFont="1" applyBorder="1" applyAlignment="1">
      <alignment horizontal="center" vertical="center"/>
    </xf>
    <xf numFmtId="0" fontId="28" fillId="0" borderId="149" xfId="10" applyFont="1" applyBorder="1" applyAlignment="1">
      <alignment horizontal="center" vertical="center"/>
    </xf>
    <xf numFmtId="181" fontId="27" fillId="0" borderId="159" xfId="10" applyNumberFormat="1" applyFont="1" applyBorder="1" applyAlignment="1">
      <alignment vertical="center"/>
    </xf>
    <xf numFmtId="181" fontId="27" fillId="0" borderId="31" xfId="10" applyNumberFormat="1" applyFont="1" applyBorder="1" applyAlignment="1">
      <alignment vertical="center"/>
    </xf>
    <xf numFmtId="181" fontId="27" fillId="0" borderId="158" xfId="10" applyNumberFormat="1" applyFont="1" applyBorder="1" applyAlignment="1">
      <alignment vertical="center"/>
    </xf>
    <xf numFmtId="185" fontId="28" fillId="7" borderId="149" xfId="10" applyNumberFormat="1" applyFont="1" applyFill="1" applyBorder="1" applyAlignment="1">
      <alignment vertical="center"/>
    </xf>
    <xf numFmtId="0" fontId="24" fillId="0" borderId="13" xfId="10" applyBorder="1" applyAlignment="1">
      <alignment horizontal="left" vertical="center"/>
    </xf>
    <xf numFmtId="0" fontId="24" fillId="0" borderId="12" xfId="10" applyBorder="1" applyAlignment="1">
      <alignment horizontal="left" vertical="center"/>
    </xf>
    <xf numFmtId="187" fontId="24" fillId="0" borderId="13" xfId="10" applyNumberFormat="1" applyBorder="1" applyAlignment="1">
      <alignment horizontal="center" vertical="center"/>
    </xf>
    <xf numFmtId="0" fontId="24" fillId="0" borderId="13" xfId="10" applyBorder="1" applyAlignment="1">
      <alignment horizontal="center" vertical="center"/>
    </xf>
    <xf numFmtId="0" fontId="25" fillId="0" borderId="11" xfId="10" applyFont="1" applyBorder="1" applyAlignment="1">
      <alignment horizontal="center" vertical="center"/>
    </xf>
    <xf numFmtId="0" fontId="25" fillId="0" borderId="14" xfId="10" applyFont="1" applyBorder="1" applyAlignment="1">
      <alignment horizontal="center" vertical="center"/>
    </xf>
    <xf numFmtId="0" fontId="24" fillId="0" borderId="152" xfId="10" applyBorder="1" applyAlignment="1">
      <alignment horizontal="center" vertical="center"/>
    </xf>
    <xf numFmtId="0" fontId="24" fillId="0" borderId="182" xfId="10" applyBorder="1" applyAlignment="1">
      <alignment horizontal="center" vertical="center"/>
    </xf>
    <xf numFmtId="0" fontId="25" fillId="0" borderId="153" xfId="10" applyFont="1" applyBorder="1" applyAlignment="1">
      <alignment horizontal="center" vertical="center"/>
    </xf>
    <xf numFmtId="0" fontId="25" fillId="0" borderId="151" xfId="10" applyFont="1" applyBorder="1" applyAlignment="1">
      <alignment horizontal="center" vertical="center"/>
    </xf>
    <xf numFmtId="187" fontId="24" fillId="0" borderId="31" xfId="10" applyNumberFormat="1" applyBorder="1" applyAlignment="1">
      <alignment horizontal="right" vertical="center"/>
    </xf>
    <xf numFmtId="187" fontId="24" fillId="0" borderId="0" xfId="10" applyNumberFormat="1" applyBorder="1" applyAlignment="1">
      <alignment horizontal="right" vertical="center"/>
    </xf>
    <xf numFmtId="0" fontId="24" fillId="0" borderId="31" xfId="10" applyBorder="1" applyAlignment="1">
      <alignment horizontal="left" vertical="center"/>
    </xf>
    <xf numFmtId="0" fontId="24" fillId="0" borderId="158" xfId="10" applyBorder="1" applyAlignment="1">
      <alignment horizontal="left" vertical="center"/>
    </xf>
    <xf numFmtId="0" fontId="24" fillId="0" borderId="0" xfId="10" applyBorder="1" applyAlignment="1">
      <alignment horizontal="left" vertical="center"/>
    </xf>
    <xf numFmtId="0" fontId="24" fillId="0" borderId="161" xfId="10" applyBorder="1" applyAlignment="1">
      <alignment horizontal="left" vertical="center"/>
    </xf>
    <xf numFmtId="0" fontId="25" fillId="0" borderId="25" xfId="10" applyFont="1" applyBorder="1" applyAlignment="1">
      <alignment horizontal="center" vertical="center"/>
    </xf>
    <xf numFmtId="0" fontId="25" fillId="0" borderId="0" xfId="10" applyFont="1" applyBorder="1" applyAlignment="1">
      <alignment horizontal="center" vertical="center"/>
    </xf>
    <xf numFmtId="0" fontId="25" fillId="0" borderId="157" xfId="10" applyFont="1" applyBorder="1" applyAlignment="1">
      <alignment horizontal="center" vertical="center"/>
    </xf>
    <xf numFmtId="0" fontId="25" fillId="0" borderId="31" xfId="10" applyFont="1" applyBorder="1" applyAlignment="1">
      <alignment horizontal="center" vertical="center"/>
    </xf>
    <xf numFmtId="187" fontId="25" fillId="0" borderId="159" xfId="10" applyNumberFormat="1" applyFont="1" applyBorder="1" applyAlignment="1">
      <alignment horizontal="right" vertical="center"/>
    </xf>
    <xf numFmtId="187" fontId="25" fillId="0" borderId="31" xfId="10" applyNumberFormat="1" applyFont="1" applyBorder="1" applyAlignment="1">
      <alignment horizontal="right" vertical="center"/>
    </xf>
    <xf numFmtId="187" fontId="25" fillId="0" borderId="66" xfId="10" applyNumberFormat="1" applyFont="1" applyBorder="1" applyAlignment="1">
      <alignment horizontal="right" vertical="center"/>
    </xf>
    <xf numFmtId="187" fontId="25" fillId="0" borderId="0" xfId="10" applyNumberFormat="1" applyFont="1" applyBorder="1" applyAlignment="1">
      <alignment horizontal="right" vertical="center"/>
    </xf>
    <xf numFmtId="0" fontId="28" fillId="0" borderId="251" xfId="10" applyFont="1" applyBorder="1" applyAlignment="1">
      <alignment horizontal="center" vertical="center"/>
    </xf>
    <xf numFmtId="0" fontId="28" fillId="0" borderId="144" xfId="10" applyFont="1" applyBorder="1" applyAlignment="1">
      <alignment horizontal="center" vertical="center"/>
    </xf>
    <xf numFmtId="0" fontId="28" fillId="0" borderId="243" xfId="10" applyFont="1" applyBorder="1" applyAlignment="1">
      <alignment horizontal="center" vertical="center"/>
    </xf>
    <xf numFmtId="0" fontId="28" fillId="0" borderId="173" xfId="10" applyFont="1" applyBorder="1" applyAlignment="1">
      <alignment horizontal="left" vertical="center"/>
    </xf>
    <xf numFmtId="0" fontId="28" fillId="0" borderId="63" xfId="10" applyFont="1" applyBorder="1" applyAlignment="1">
      <alignment horizontal="left" vertical="center"/>
    </xf>
    <xf numFmtId="178" fontId="28" fillId="7" borderId="16" xfId="10" applyNumberFormat="1" applyFont="1" applyFill="1" applyBorder="1" applyAlignment="1">
      <alignment vertical="center"/>
    </xf>
    <xf numFmtId="0" fontId="28" fillId="7" borderId="16" xfId="10" applyFont="1" applyFill="1" applyBorder="1" applyAlignment="1">
      <alignment vertical="center"/>
    </xf>
    <xf numFmtId="0" fontId="28" fillId="0" borderId="25" xfId="10" applyFont="1" applyBorder="1" applyAlignment="1">
      <alignment vertical="center" wrapText="1"/>
    </xf>
    <xf numFmtId="183" fontId="28" fillId="7" borderId="121" xfId="10" applyNumberFormat="1" applyFont="1" applyFill="1" applyBorder="1" applyAlignment="1">
      <alignment vertical="center"/>
    </xf>
    <xf numFmtId="183" fontId="28" fillId="7" borderId="10" xfId="10" applyNumberFormat="1" applyFont="1" applyFill="1" applyBorder="1" applyAlignment="1">
      <alignment vertical="center"/>
    </xf>
    <xf numFmtId="0" fontId="28" fillId="0" borderId="34" xfId="10" applyFont="1" applyBorder="1" applyAlignment="1">
      <alignment horizontal="left" vertical="center"/>
    </xf>
    <xf numFmtId="185" fontId="28" fillId="0" borderId="149" xfId="10" applyNumberFormat="1" applyFont="1" applyFill="1" applyBorder="1" applyAlignment="1">
      <alignment vertical="center"/>
    </xf>
    <xf numFmtId="181" fontId="28" fillId="0" borderId="266" xfId="10" applyNumberFormat="1" applyFont="1" applyFill="1" applyBorder="1" applyAlignment="1">
      <alignment vertical="center"/>
    </xf>
    <xf numFmtId="0" fontId="28" fillId="0" borderId="104" xfId="10" applyFont="1" applyFill="1" applyBorder="1" applyAlignment="1">
      <alignment horizontal="center" vertical="center" wrapText="1"/>
    </xf>
    <xf numFmtId="181" fontId="28" fillId="0" borderId="106" xfId="10" applyNumberFormat="1" applyFont="1" applyBorder="1" applyAlignment="1">
      <alignment vertical="center"/>
    </xf>
    <xf numFmtId="181" fontId="28" fillId="0" borderId="266" xfId="10" applyNumberFormat="1" applyFont="1" applyBorder="1" applyAlignment="1">
      <alignment vertical="center"/>
    </xf>
    <xf numFmtId="181" fontId="28" fillId="0" borderId="267" xfId="10" applyNumberFormat="1" applyFont="1" applyBorder="1" applyAlignment="1">
      <alignment vertical="center"/>
    </xf>
    <xf numFmtId="0" fontId="28" fillId="0" borderId="115" xfId="10" applyFont="1" applyBorder="1" applyAlignment="1">
      <alignment horizontal="center" vertical="center"/>
    </xf>
    <xf numFmtId="0" fontId="28" fillId="0" borderId="56" xfId="10" applyFont="1" applyFill="1" applyBorder="1" applyAlignment="1">
      <alignment horizontal="center" vertical="center" wrapText="1"/>
    </xf>
    <xf numFmtId="0" fontId="28" fillId="0" borderId="41" xfId="10" applyFont="1" applyFill="1" applyBorder="1" applyAlignment="1">
      <alignment horizontal="center" vertical="center"/>
    </xf>
    <xf numFmtId="0" fontId="28" fillId="0" borderId="34" xfId="10" applyFont="1" applyBorder="1" applyAlignment="1">
      <alignment vertical="center"/>
    </xf>
    <xf numFmtId="0" fontId="28" fillId="0" borderId="34" xfId="10" applyFont="1" applyFill="1" applyBorder="1" applyAlignment="1">
      <alignment horizontal="center" vertical="center"/>
    </xf>
    <xf numFmtId="0" fontId="28" fillId="0" borderId="168" xfId="10" applyFont="1" applyBorder="1" applyAlignment="1">
      <alignment horizontal="center" vertical="center"/>
    </xf>
    <xf numFmtId="0" fontId="28" fillId="0" borderId="57" xfId="10" applyFont="1" applyBorder="1" applyAlignment="1">
      <alignment horizontal="center" vertical="center"/>
    </xf>
    <xf numFmtId="0" fontId="28" fillId="0" borderId="34" xfId="10" applyFont="1" applyFill="1" applyBorder="1" applyAlignment="1">
      <alignment horizontal="center" vertical="center" wrapText="1"/>
    </xf>
    <xf numFmtId="0" fontId="28" fillId="0" borderId="231" xfId="10" applyFont="1" applyBorder="1" applyAlignment="1">
      <alignment horizontal="center" vertical="center"/>
    </xf>
    <xf numFmtId="0" fontId="28" fillId="0" borderId="234" xfId="10" applyFont="1" applyBorder="1" applyAlignment="1">
      <alignment horizontal="center" vertical="center"/>
    </xf>
    <xf numFmtId="0" fontId="28" fillId="0" borderId="104" xfId="10" applyFont="1" applyBorder="1" applyAlignment="1">
      <alignment horizontal="left" vertical="center"/>
    </xf>
    <xf numFmtId="0" fontId="28" fillId="0" borderId="31" xfId="10" applyFont="1" applyBorder="1" applyAlignment="1">
      <alignment horizontal="left" vertical="center"/>
    </xf>
    <xf numFmtId="0" fontId="28" fillId="0" borderId="160" xfId="10" applyFont="1" applyBorder="1" applyAlignment="1">
      <alignment horizontal="left" vertical="center"/>
    </xf>
    <xf numFmtId="183" fontId="28" fillId="0" borderId="35" xfId="10" applyNumberFormat="1" applyFont="1" applyBorder="1" applyAlignment="1">
      <alignment horizontal="center" vertical="center"/>
    </xf>
    <xf numFmtId="183" fontId="28" fillId="0" borderId="50" xfId="10" applyNumberFormat="1" applyFont="1" applyBorder="1" applyAlignment="1">
      <alignment horizontal="center" vertical="center"/>
    </xf>
    <xf numFmtId="183" fontId="28" fillId="0" borderId="230" xfId="10" applyNumberFormat="1" applyFont="1" applyBorder="1" applyAlignment="1">
      <alignment horizontal="center" vertical="center"/>
    </xf>
    <xf numFmtId="184" fontId="28" fillId="0" borderId="35" xfId="10" applyNumberFormat="1" applyFont="1" applyFill="1" applyBorder="1" applyAlignment="1">
      <alignment horizontal="center" vertical="center"/>
    </xf>
    <xf numFmtId="184" fontId="28" fillId="0" borderId="50" xfId="10" applyNumberFormat="1" applyFont="1" applyFill="1" applyBorder="1" applyAlignment="1">
      <alignment horizontal="center" vertical="center"/>
    </xf>
    <xf numFmtId="184" fontId="28" fillId="0" borderId="37" xfId="10" applyNumberFormat="1" applyFont="1" applyFill="1" applyBorder="1" applyAlignment="1">
      <alignment horizontal="center" vertical="center"/>
    </xf>
    <xf numFmtId="0" fontId="28" fillId="0" borderId="168" xfId="10" applyFont="1" applyBorder="1" applyAlignment="1">
      <alignment horizontal="center" vertical="center" wrapText="1"/>
    </xf>
    <xf numFmtId="0" fontId="28" fillId="0" borderId="56" xfId="10" applyFont="1" applyBorder="1" applyAlignment="1">
      <alignment horizontal="center" vertical="center"/>
    </xf>
    <xf numFmtId="0" fontId="28" fillId="0" borderId="41" xfId="10" applyFont="1" applyFill="1" applyBorder="1" applyAlignment="1">
      <alignment horizontal="center" vertical="center" wrapText="1"/>
    </xf>
    <xf numFmtId="184" fontId="28" fillId="0" borderId="67" xfId="10" applyNumberFormat="1" applyFont="1" applyFill="1" applyBorder="1" applyAlignment="1">
      <alignment horizontal="center" vertical="center"/>
    </xf>
    <xf numFmtId="184" fontId="28" fillId="0" borderId="57" xfId="10" applyNumberFormat="1" applyFont="1" applyFill="1" applyBorder="1" applyAlignment="1">
      <alignment horizontal="center" vertical="center"/>
    </xf>
    <xf numFmtId="184" fontId="28" fillId="0" borderId="56" xfId="10" applyNumberFormat="1" applyFont="1" applyFill="1" applyBorder="1" applyAlignment="1">
      <alignment horizontal="center" vertical="center"/>
    </xf>
    <xf numFmtId="183" fontId="28" fillId="0" borderId="67" xfId="10" applyNumberFormat="1" applyFont="1" applyBorder="1" applyAlignment="1">
      <alignment horizontal="center" vertical="center"/>
    </xf>
    <xf numFmtId="183" fontId="28" fillId="0" borderId="57" xfId="10" applyNumberFormat="1" applyFont="1" applyBorder="1" applyAlignment="1">
      <alignment horizontal="center" vertical="center"/>
    </xf>
    <xf numFmtId="183" fontId="28" fillId="0" borderId="167" xfId="10" applyNumberFormat="1" applyFont="1" applyBorder="1" applyAlignment="1">
      <alignment horizontal="center" vertical="center"/>
    </xf>
    <xf numFmtId="0" fontId="28" fillId="0" borderId="211" xfId="10" applyFont="1" applyBorder="1" applyAlignment="1">
      <alignment horizontal="center" vertical="center" wrapText="1"/>
    </xf>
    <xf numFmtId="0" fontId="28" fillId="0" borderId="233" xfId="10" applyFont="1" applyFill="1" applyBorder="1" applyAlignment="1">
      <alignment horizontal="center" vertical="center" wrapText="1"/>
    </xf>
    <xf numFmtId="0" fontId="28" fillId="0" borderId="41" xfId="10" applyFont="1" applyBorder="1" applyAlignment="1">
      <alignment horizontal="left" vertical="center"/>
    </xf>
    <xf numFmtId="0" fontId="28" fillId="0" borderId="51" xfId="10" applyFont="1" applyBorder="1" applyAlignment="1">
      <alignment horizontal="left" vertical="center"/>
    </xf>
    <xf numFmtId="0" fontId="28" fillId="0" borderId="40" xfId="10" applyFont="1" applyBorder="1" applyAlignment="1">
      <alignment horizontal="left" vertical="center"/>
    </xf>
    <xf numFmtId="0" fontId="28" fillId="0" borderId="51" xfId="10" applyFont="1" applyFill="1" applyBorder="1" applyAlignment="1">
      <alignment horizontal="center" vertical="center"/>
    </xf>
    <xf numFmtId="0" fontId="28" fillId="0" borderId="149" xfId="10" applyFont="1" applyFill="1" applyBorder="1" applyAlignment="1">
      <alignment horizontal="center" vertical="center"/>
    </xf>
    <xf numFmtId="178" fontId="28" fillId="0" borderId="164" xfId="10" applyNumberFormat="1" applyFont="1" applyBorder="1" applyAlignment="1">
      <alignment horizontal="center" vertical="center"/>
    </xf>
    <xf numFmtId="181" fontId="28" fillId="0" borderId="57" xfId="10" applyNumberFormat="1" applyFont="1" applyFill="1" applyBorder="1" applyAlignment="1">
      <alignment vertical="center"/>
    </xf>
    <xf numFmtId="181" fontId="28" fillId="0" borderId="67" xfId="10" applyNumberFormat="1" applyFont="1" applyBorder="1" applyAlignment="1">
      <alignment vertical="center"/>
    </xf>
    <xf numFmtId="181" fontId="28" fillId="0" borderId="57" xfId="10" applyNumberFormat="1" applyFont="1" applyBorder="1" applyAlignment="1">
      <alignment vertical="center"/>
    </xf>
    <xf numFmtId="181" fontId="28" fillId="0" borderId="167" xfId="10" applyNumberFormat="1" applyFont="1" applyBorder="1" applyAlignment="1">
      <alignment vertical="center"/>
    </xf>
    <xf numFmtId="0" fontId="28" fillId="0" borderId="41" xfId="10" applyFont="1" applyBorder="1" applyAlignment="1">
      <alignment horizontal="center" vertical="center"/>
    </xf>
    <xf numFmtId="0" fontId="28" fillId="0" borderId="51" xfId="10" applyFont="1" applyBorder="1" applyAlignment="1">
      <alignment horizontal="center" vertical="center"/>
    </xf>
    <xf numFmtId="0" fontId="28" fillId="0" borderId="265" xfId="10" applyFont="1" applyBorder="1" applyAlignment="1">
      <alignment horizontal="center" vertical="center" wrapText="1"/>
    </xf>
    <xf numFmtId="0" fontId="28" fillId="0" borderId="233" xfId="10" applyFont="1" applyBorder="1" applyAlignment="1">
      <alignment horizontal="center" vertical="center"/>
    </xf>
    <xf numFmtId="184" fontId="28" fillId="0" borderId="106" xfId="10" applyNumberFormat="1" applyFont="1" applyFill="1" applyBorder="1" applyAlignment="1">
      <alignment horizontal="center" vertical="center"/>
    </xf>
    <xf numFmtId="184" fontId="28" fillId="0" borderId="266" xfId="10" applyNumberFormat="1" applyFont="1" applyFill="1" applyBorder="1" applyAlignment="1">
      <alignment horizontal="center" vertical="center"/>
    </xf>
    <xf numFmtId="184" fontId="28" fillId="0" borderId="233" xfId="10" applyNumberFormat="1" applyFont="1" applyFill="1" applyBorder="1" applyAlignment="1">
      <alignment horizontal="center" vertical="center"/>
    </xf>
    <xf numFmtId="183" fontId="28" fillId="0" borderId="106" xfId="10" applyNumberFormat="1" applyFont="1" applyBorder="1" applyAlignment="1">
      <alignment horizontal="center" vertical="center"/>
    </xf>
    <xf numFmtId="183" fontId="28" fillId="0" borderId="266" xfId="10" applyNumberFormat="1" applyFont="1" applyBorder="1" applyAlignment="1">
      <alignment horizontal="center" vertical="center"/>
    </xf>
    <xf numFmtId="183" fontId="28" fillId="0" borderId="267" xfId="10" applyNumberFormat="1" applyFont="1" applyBorder="1" applyAlignment="1">
      <alignment horizontal="center" vertical="center"/>
    </xf>
  </cellXfs>
  <cellStyles count="15">
    <cellStyle name="ゴシック10" xfId="1"/>
    <cellStyle name="ゴシック11" xfId="2"/>
    <cellStyle name="パーセント 2" xfId="13"/>
    <cellStyle name="桁区切り 2" xfId="8"/>
    <cellStyle name="桁区切り 3" xfId="9"/>
    <cellStyle name="桁区切り 4" xfId="11"/>
    <cellStyle name="中ゴシ" xfId="3"/>
    <cellStyle name="中ゴシ10" xfId="4"/>
    <cellStyle name="標準" xfId="0" builtinId="0"/>
    <cellStyle name="標準 2" xfId="6"/>
    <cellStyle name="標準 2 2" xfId="7"/>
    <cellStyle name="標準 3" xfId="12"/>
    <cellStyle name="標準 5" xfId="10"/>
    <cellStyle name="標準_(鎌ケ谷)様式K（基準審査項目）_110914" xfId="5"/>
    <cellStyle name="標準_左京・入札説明書・様式" xfId="1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12</xdr:row>
      <xdr:rowOff>0</xdr:rowOff>
    </xdr:from>
    <xdr:to>
      <xdr:col>3</xdr:col>
      <xdr:colOff>0</xdr:colOff>
      <xdr:row>12</xdr:row>
      <xdr:rowOff>0</xdr:rowOff>
    </xdr:to>
    <xdr:sp macro="" textlink="">
      <xdr:nvSpPr>
        <xdr:cNvPr id="3" name="Line 7"/>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4" name="Line 1"/>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3"/>
  <sheetViews>
    <sheetView topLeftCell="A16" zoomScale="85" zoomScaleNormal="85" workbookViewId="0">
      <selection activeCell="Z18" sqref="Z18"/>
    </sheetView>
  </sheetViews>
  <sheetFormatPr defaultRowHeight="13.5"/>
  <cols>
    <col min="1" max="1" width="3.625" style="310" customWidth="1"/>
    <col min="2" max="2" width="22.125" style="310" customWidth="1"/>
    <col min="3" max="3" width="5.375" style="310" customWidth="1"/>
    <col min="4" max="5" width="7.25" style="310" customWidth="1"/>
    <col min="6" max="6" width="7.25" style="311" customWidth="1"/>
    <col min="7" max="9" width="5.375" style="310" customWidth="1"/>
    <col min="10" max="10" width="19.125" style="309" customWidth="1"/>
    <col min="11" max="15" width="6.875" style="309" customWidth="1"/>
    <col min="16" max="16" width="1.25" style="309" customWidth="1"/>
    <col min="17" max="37" width="6.875" style="309" customWidth="1"/>
    <col min="38" max="16384" width="9" style="309"/>
  </cols>
  <sheetData>
    <row r="1" spans="1:37" ht="21.95" customHeight="1">
      <c r="A1" s="327" t="s">
        <v>569</v>
      </c>
      <c r="B1" s="322"/>
      <c r="O1" s="326"/>
      <c r="AK1" s="325"/>
    </row>
    <row r="2" spans="1:37" ht="21.95" customHeight="1">
      <c r="O2" s="325"/>
      <c r="AK2" s="325"/>
    </row>
    <row r="3" spans="1:37" ht="21.95" customHeight="1">
      <c r="L3" s="613" t="s">
        <v>507</v>
      </c>
      <c r="M3" s="613"/>
      <c r="N3" s="613"/>
      <c r="O3" s="613"/>
      <c r="AF3" s="310"/>
      <c r="AG3" s="310"/>
      <c r="AH3" s="310"/>
      <c r="AI3" s="310"/>
      <c r="AJ3" s="310"/>
      <c r="AK3" s="310"/>
    </row>
    <row r="4" spans="1:37" ht="21.95" customHeight="1"/>
    <row r="5" spans="1:37" ht="36" customHeight="1">
      <c r="A5" s="615" t="s">
        <v>508</v>
      </c>
      <c r="B5" s="615"/>
      <c r="C5" s="615"/>
      <c r="D5" s="615"/>
      <c r="E5" s="615"/>
      <c r="F5" s="615"/>
      <c r="G5" s="615"/>
      <c r="H5" s="615"/>
      <c r="I5" s="615"/>
      <c r="J5" s="615"/>
      <c r="K5" s="615"/>
      <c r="L5" s="615"/>
      <c r="M5" s="615"/>
      <c r="N5" s="615"/>
      <c r="O5" s="615"/>
      <c r="P5" s="324"/>
      <c r="Q5" s="324"/>
      <c r="R5" s="324"/>
      <c r="S5" s="324"/>
      <c r="T5" s="324"/>
      <c r="U5" s="324"/>
      <c r="V5" s="324"/>
      <c r="W5" s="324"/>
      <c r="X5" s="324"/>
      <c r="Y5" s="324"/>
      <c r="Z5" s="324"/>
      <c r="AA5" s="324"/>
      <c r="AB5" s="324"/>
      <c r="AC5" s="324"/>
      <c r="AD5" s="324"/>
      <c r="AE5" s="324"/>
      <c r="AF5" s="324"/>
      <c r="AG5" s="324"/>
      <c r="AH5" s="324"/>
      <c r="AI5" s="324"/>
      <c r="AJ5" s="324"/>
      <c r="AK5" s="324"/>
    </row>
    <row r="6" spans="1:37" ht="21.95" customHeight="1">
      <c r="A6" s="324"/>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row>
    <row r="7" spans="1:37" ht="43.5" customHeight="1">
      <c r="A7" s="614" t="s">
        <v>509</v>
      </c>
      <c r="B7" s="614"/>
      <c r="C7" s="614"/>
      <c r="D7" s="614"/>
      <c r="E7" s="614"/>
      <c r="F7" s="614"/>
      <c r="G7" s="614"/>
      <c r="H7" s="614"/>
      <c r="I7" s="614"/>
      <c r="J7" s="614"/>
      <c r="K7" s="614"/>
      <c r="L7" s="614"/>
      <c r="M7" s="614"/>
      <c r="N7" s="614"/>
      <c r="O7" s="614"/>
      <c r="P7" s="310"/>
      <c r="Q7" s="310"/>
      <c r="R7" s="310"/>
      <c r="S7" s="310"/>
      <c r="T7" s="310"/>
      <c r="U7" s="310"/>
      <c r="V7" s="310"/>
      <c r="W7" s="310"/>
      <c r="X7" s="310"/>
      <c r="Y7" s="310"/>
      <c r="Z7" s="310"/>
      <c r="AA7" s="310"/>
      <c r="AB7" s="310"/>
      <c r="AC7" s="310"/>
      <c r="AD7" s="310"/>
      <c r="AE7" s="310"/>
      <c r="AF7" s="310"/>
      <c r="AG7" s="310"/>
      <c r="AH7" s="310"/>
      <c r="AI7" s="310"/>
      <c r="AJ7" s="310"/>
      <c r="AK7" s="310"/>
    </row>
    <row r="8" spans="1:37" ht="20.100000000000001" customHeight="1">
      <c r="A8" s="322"/>
      <c r="B8" s="322"/>
      <c r="C8" s="322"/>
      <c r="D8" s="322"/>
      <c r="E8" s="322"/>
      <c r="F8" s="323"/>
      <c r="G8" s="322"/>
      <c r="H8" s="322"/>
      <c r="I8" s="322"/>
      <c r="J8" s="321"/>
      <c r="K8" s="321"/>
      <c r="L8" s="321"/>
      <c r="M8" s="321"/>
      <c r="N8" s="321"/>
      <c r="O8" s="321"/>
    </row>
    <row r="9" spans="1:37" ht="24.95" customHeight="1">
      <c r="A9" s="607" t="s">
        <v>506</v>
      </c>
      <c r="B9" s="608"/>
      <c r="C9" s="608"/>
      <c r="D9" s="609"/>
      <c r="E9" s="610"/>
      <c r="F9" s="611"/>
      <c r="G9" s="611"/>
      <c r="H9" s="611"/>
      <c r="I9" s="611"/>
      <c r="J9" s="611"/>
      <c r="K9" s="611"/>
      <c r="L9" s="611"/>
      <c r="M9" s="611"/>
      <c r="N9" s="611"/>
      <c r="O9" s="612"/>
      <c r="P9" s="320"/>
      <c r="Q9" s="320"/>
      <c r="R9" s="320"/>
      <c r="S9" s="320"/>
      <c r="T9" s="320"/>
      <c r="U9" s="320"/>
      <c r="V9" s="320"/>
      <c r="W9" s="320"/>
      <c r="X9" s="320"/>
      <c r="Y9" s="320"/>
      <c r="Z9" s="320"/>
      <c r="AA9" s="320"/>
      <c r="AB9" s="320"/>
      <c r="AC9" s="320"/>
      <c r="AD9" s="320"/>
      <c r="AE9" s="320"/>
      <c r="AF9" s="320"/>
      <c r="AG9" s="320"/>
      <c r="AH9" s="320"/>
      <c r="AI9" s="320"/>
      <c r="AJ9" s="320"/>
      <c r="AK9" s="320"/>
    </row>
    <row r="10" spans="1:37" ht="24.95" customHeight="1">
      <c r="A10" s="607" t="s">
        <v>505</v>
      </c>
      <c r="B10" s="608"/>
      <c r="C10" s="608"/>
      <c r="D10" s="609"/>
      <c r="E10" s="610"/>
      <c r="F10" s="611"/>
      <c r="G10" s="611"/>
      <c r="H10" s="611"/>
      <c r="I10" s="611"/>
      <c r="J10" s="611"/>
      <c r="K10" s="611"/>
      <c r="L10" s="611"/>
      <c r="M10" s="611"/>
      <c r="N10" s="611"/>
      <c r="O10" s="612"/>
      <c r="P10" s="320"/>
      <c r="Q10" s="320"/>
      <c r="R10" s="320"/>
      <c r="S10" s="320"/>
      <c r="T10" s="320"/>
      <c r="U10" s="320"/>
      <c r="V10" s="320"/>
      <c r="W10" s="320"/>
      <c r="X10" s="320"/>
      <c r="Y10" s="320"/>
      <c r="Z10" s="320"/>
      <c r="AA10" s="320"/>
      <c r="AB10" s="320"/>
      <c r="AC10" s="320"/>
      <c r="AD10" s="320"/>
      <c r="AE10" s="320"/>
      <c r="AF10" s="320"/>
      <c r="AG10" s="320"/>
      <c r="AH10" s="320"/>
      <c r="AI10" s="320"/>
      <c r="AJ10" s="320"/>
      <c r="AK10" s="320"/>
    </row>
    <row r="11" spans="1:37" ht="24.95" customHeight="1">
      <c r="A11" s="607" t="s">
        <v>504</v>
      </c>
      <c r="B11" s="608"/>
      <c r="C11" s="608"/>
      <c r="D11" s="609"/>
      <c r="E11" s="610"/>
      <c r="F11" s="611"/>
      <c r="G11" s="611"/>
      <c r="H11" s="611"/>
      <c r="I11" s="611"/>
      <c r="J11" s="611"/>
      <c r="K11" s="611"/>
      <c r="L11" s="611"/>
      <c r="M11" s="611"/>
      <c r="N11" s="611"/>
      <c r="O11" s="612"/>
      <c r="P11" s="320"/>
      <c r="Q11" s="320"/>
      <c r="R11" s="320"/>
      <c r="S11" s="320"/>
      <c r="T11" s="320"/>
      <c r="U11" s="320"/>
      <c r="V11" s="320"/>
      <c r="W11" s="320"/>
      <c r="X11" s="320"/>
      <c r="Y11" s="320"/>
      <c r="Z11" s="320"/>
      <c r="AA11" s="320"/>
      <c r="AB11" s="320"/>
      <c r="AC11" s="320"/>
      <c r="AD11" s="320"/>
      <c r="AE11" s="320"/>
      <c r="AF11" s="320"/>
      <c r="AG11" s="320"/>
      <c r="AH11" s="320"/>
      <c r="AI11" s="320"/>
      <c r="AJ11" s="320"/>
      <c r="AK11" s="320"/>
    </row>
    <row r="12" spans="1:37" ht="24.95" customHeight="1">
      <c r="A12" s="607" t="s">
        <v>503</v>
      </c>
      <c r="B12" s="608"/>
      <c r="C12" s="608"/>
      <c r="D12" s="609"/>
      <c r="E12" s="610"/>
      <c r="F12" s="611"/>
      <c r="G12" s="611"/>
      <c r="H12" s="611"/>
      <c r="I12" s="611"/>
      <c r="J12" s="611"/>
      <c r="K12" s="611"/>
      <c r="L12" s="611"/>
      <c r="M12" s="611"/>
      <c r="N12" s="611"/>
      <c r="O12" s="612"/>
      <c r="P12" s="320"/>
      <c r="Q12" s="320"/>
      <c r="R12" s="320"/>
      <c r="S12" s="320"/>
      <c r="T12" s="320"/>
      <c r="U12" s="320"/>
      <c r="V12" s="320"/>
      <c r="W12" s="320"/>
      <c r="X12" s="320"/>
      <c r="Y12" s="320"/>
      <c r="Z12" s="320"/>
      <c r="AA12" s="320"/>
      <c r="AB12" s="320"/>
      <c r="AC12" s="320"/>
      <c r="AD12" s="320"/>
      <c r="AE12" s="320"/>
      <c r="AF12" s="320"/>
      <c r="AG12" s="320"/>
      <c r="AH12" s="320"/>
      <c r="AI12" s="320"/>
      <c r="AJ12" s="320"/>
      <c r="AK12" s="320"/>
    </row>
    <row r="13" spans="1:37" ht="24.95" customHeight="1">
      <c r="A13" s="607" t="s">
        <v>502</v>
      </c>
      <c r="B13" s="608"/>
      <c r="C13" s="608"/>
      <c r="D13" s="609"/>
      <c r="E13" s="610"/>
      <c r="F13" s="611"/>
      <c r="G13" s="611"/>
      <c r="H13" s="611"/>
      <c r="I13" s="611"/>
      <c r="J13" s="611"/>
      <c r="K13" s="611"/>
      <c r="L13" s="611"/>
      <c r="M13" s="611"/>
      <c r="N13" s="611"/>
      <c r="O13" s="612"/>
      <c r="P13" s="320"/>
      <c r="Q13" s="320"/>
      <c r="R13" s="320"/>
      <c r="S13" s="320"/>
      <c r="T13" s="320"/>
      <c r="U13" s="320"/>
      <c r="V13" s="320"/>
      <c r="W13" s="320"/>
      <c r="X13" s="320"/>
      <c r="Y13" s="320"/>
      <c r="Z13" s="320"/>
      <c r="AA13" s="320"/>
      <c r="AB13" s="320"/>
      <c r="AC13" s="320"/>
      <c r="AD13" s="320"/>
      <c r="AE13" s="320"/>
      <c r="AF13" s="320"/>
      <c r="AG13" s="320"/>
      <c r="AH13" s="320"/>
      <c r="AI13" s="320"/>
      <c r="AJ13" s="320"/>
      <c r="AK13" s="320"/>
    </row>
    <row r="14" spans="1:37" ht="24.95" customHeight="1">
      <c r="A14" s="607" t="s">
        <v>501</v>
      </c>
      <c r="B14" s="608"/>
      <c r="C14" s="608"/>
      <c r="D14" s="609"/>
      <c r="E14" s="610"/>
      <c r="F14" s="611"/>
      <c r="G14" s="611"/>
      <c r="H14" s="611"/>
      <c r="I14" s="611"/>
      <c r="J14" s="611"/>
      <c r="K14" s="611"/>
      <c r="L14" s="611"/>
      <c r="M14" s="611"/>
      <c r="N14" s="611"/>
      <c r="O14" s="612"/>
      <c r="P14" s="320"/>
      <c r="Q14" s="320"/>
      <c r="R14" s="320"/>
      <c r="S14" s="320"/>
      <c r="T14" s="320"/>
      <c r="U14" s="320"/>
      <c r="V14" s="320"/>
      <c r="W14" s="320"/>
      <c r="X14" s="320"/>
      <c r="Y14" s="320"/>
      <c r="Z14" s="320"/>
      <c r="AA14" s="320"/>
      <c r="AB14" s="320"/>
      <c r="AC14" s="320"/>
      <c r="AD14" s="320"/>
      <c r="AE14" s="320"/>
      <c r="AF14" s="320"/>
      <c r="AG14" s="320"/>
      <c r="AH14" s="320"/>
      <c r="AI14" s="320"/>
      <c r="AJ14" s="320"/>
      <c r="AK14" s="320"/>
    </row>
    <row r="15" spans="1:37" ht="24.95" customHeight="1">
      <c r="A15" s="607" t="s">
        <v>500</v>
      </c>
      <c r="B15" s="608"/>
      <c r="C15" s="608"/>
      <c r="D15" s="609"/>
      <c r="E15" s="610"/>
      <c r="F15" s="611"/>
      <c r="G15" s="611"/>
      <c r="H15" s="611"/>
      <c r="I15" s="611"/>
      <c r="J15" s="611"/>
      <c r="K15" s="611"/>
      <c r="L15" s="611"/>
      <c r="M15" s="611"/>
      <c r="N15" s="611"/>
      <c r="O15" s="612"/>
      <c r="P15" s="320"/>
      <c r="Q15" s="320"/>
      <c r="R15" s="320"/>
      <c r="S15" s="320"/>
      <c r="T15" s="320"/>
      <c r="U15" s="320"/>
      <c r="V15" s="320"/>
      <c r="W15" s="320"/>
      <c r="X15" s="320"/>
      <c r="Y15" s="320"/>
      <c r="Z15" s="320"/>
      <c r="AA15" s="320"/>
      <c r="AB15" s="320"/>
      <c r="AC15" s="320"/>
      <c r="AD15" s="320"/>
      <c r="AE15" s="320"/>
      <c r="AF15" s="320"/>
      <c r="AG15" s="320"/>
      <c r="AH15" s="320"/>
      <c r="AI15" s="320"/>
      <c r="AJ15" s="320"/>
      <c r="AK15" s="320"/>
    </row>
    <row r="16" spans="1:37" ht="21.95" customHeight="1">
      <c r="E16" s="606"/>
      <c r="F16" s="606"/>
      <c r="G16" s="606"/>
      <c r="H16" s="606"/>
      <c r="I16" s="606"/>
      <c r="J16" s="606"/>
      <c r="K16" s="606"/>
      <c r="L16" s="606"/>
      <c r="M16" s="606"/>
      <c r="N16" s="606"/>
      <c r="O16" s="606"/>
    </row>
    <row r="17" spans="1:15" ht="21.95" customHeight="1">
      <c r="A17" s="316"/>
      <c r="B17" s="316" t="s">
        <v>494</v>
      </c>
      <c r="C17" s="316" t="s">
        <v>493</v>
      </c>
      <c r="D17" s="316" t="s">
        <v>492</v>
      </c>
      <c r="E17" s="316" t="s">
        <v>499</v>
      </c>
      <c r="F17" s="316" t="s">
        <v>498</v>
      </c>
      <c r="G17" s="594" t="s">
        <v>491</v>
      </c>
      <c r="H17" s="595"/>
      <c r="I17" s="596"/>
      <c r="J17" s="600" t="s">
        <v>490</v>
      </c>
      <c r="K17" s="601"/>
      <c r="L17" s="601"/>
      <c r="M17" s="601"/>
      <c r="N17" s="601"/>
      <c r="O17" s="602"/>
    </row>
    <row r="18" spans="1:15" ht="51" customHeight="1">
      <c r="A18" s="316" t="s">
        <v>489</v>
      </c>
      <c r="B18" s="316" t="s">
        <v>510</v>
      </c>
      <c r="C18" s="316">
        <v>6</v>
      </c>
      <c r="D18" s="319" t="s">
        <v>656</v>
      </c>
      <c r="E18" s="318" t="s">
        <v>497</v>
      </c>
      <c r="F18" s="317" t="s">
        <v>496</v>
      </c>
      <c r="G18" s="597" t="s">
        <v>495</v>
      </c>
      <c r="H18" s="598"/>
      <c r="I18" s="599"/>
      <c r="J18" s="603" t="s">
        <v>657</v>
      </c>
      <c r="K18" s="604"/>
      <c r="L18" s="604"/>
      <c r="M18" s="604"/>
      <c r="N18" s="604"/>
      <c r="O18" s="605"/>
    </row>
    <row r="19" spans="1:15" ht="51" customHeight="1">
      <c r="A19" s="316">
        <v>1</v>
      </c>
      <c r="B19" s="315"/>
      <c r="C19" s="313"/>
      <c r="D19" s="314"/>
      <c r="E19" s="313"/>
      <c r="F19" s="312"/>
      <c r="G19" s="591"/>
      <c r="H19" s="592"/>
      <c r="I19" s="593"/>
      <c r="J19" s="591"/>
      <c r="K19" s="592"/>
      <c r="L19" s="592"/>
      <c r="M19" s="592"/>
      <c r="N19" s="592"/>
      <c r="O19" s="593"/>
    </row>
    <row r="20" spans="1:15" ht="51" customHeight="1">
      <c r="A20" s="316">
        <v>2</v>
      </c>
      <c r="B20" s="315"/>
      <c r="C20" s="313"/>
      <c r="D20" s="314"/>
      <c r="E20" s="313"/>
      <c r="F20" s="312"/>
      <c r="G20" s="558"/>
      <c r="H20" s="559"/>
      <c r="I20" s="560"/>
      <c r="J20" s="558"/>
      <c r="K20" s="559"/>
      <c r="L20" s="559"/>
      <c r="M20" s="559"/>
      <c r="N20" s="559"/>
      <c r="O20" s="560"/>
    </row>
    <row r="21" spans="1:15" ht="51" customHeight="1">
      <c r="A21" s="316">
        <v>3</v>
      </c>
      <c r="B21" s="315"/>
      <c r="C21" s="313"/>
      <c r="D21" s="314"/>
      <c r="E21" s="313"/>
      <c r="F21" s="312"/>
      <c r="G21" s="558"/>
      <c r="H21" s="559"/>
      <c r="I21" s="560"/>
      <c r="J21" s="558"/>
      <c r="K21" s="559"/>
      <c r="L21" s="559"/>
      <c r="M21" s="559"/>
      <c r="N21" s="559"/>
      <c r="O21" s="560"/>
    </row>
    <row r="22" spans="1:15" ht="51" customHeight="1">
      <c r="A22" s="316">
        <v>4</v>
      </c>
      <c r="B22" s="315"/>
      <c r="C22" s="313"/>
      <c r="D22" s="314"/>
      <c r="E22" s="313"/>
      <c r="F22" s="312"/>
      <c r="G22" s="558"/>
      <c r="H22" s="559"/>
      <c r="I22" s="560"/>
      <c r="J22" s="558"/>
      <c r="K22" s="559"/>
      <c r="L22" s="559"/>
      <c r="M22" s="559"/>
      <c r="N22" s="559"/>
      <c r="O22" s="560"/>
    </row>
    <row r="23" spans="1:15" ht="51" customHeight="1">
      <c r="A23" s="316">
        <v>5</v>
      </c>
      <c r="B23" s="315"/>
      <c r="C23" s="313"/>
      <c r="D23" s="314"/>
      <c r="E23" s="313"/>
      <c r="F23" s="312"/>
      <c r="G23" s="558"/>
      <c r="H23" s="559"/>
      <c r="I23" s="560"/>
      <c r="J23" s="558"/>
      <c r="K23" s="559"/>
      <c r="L23" s="559"/>
      <c r="M23" s="559"/>
      <c r="N23" s="559"/>
      <c r="O23" s="560"/>
    </row>
    <row r="24" spans="1:15" ht="51" customHeight="1">
      <c r="A24" s="316">
        <v>6</v>
      </c>
      <c r="B24" s="315"/>
      <c r="C24" s="313"/>
      <c r="D24" s="314"/>
      <c r="E24" s="313"/>
      <c r="F24" s="312"/>
      <c r="G24" s="591"/>
      <c r="H24" s="592"/>
      <c r="I24" s="593"/>
      <c r="J24" s="591"/>
      <c r="K24" s="592"/>
      <c r="L24" s="592"/>
      <c r="M24" s="592"/>
      <c r="N24" s="592"/>
      <c r="O24" s="593"/>
    </row>
    <row r="25" spans="1:15" ht="51" customHeight="1">
      <c r="A25" s="316">
        <v>7</v>
      </c>
      <c r="B25" s="315"/>
      <c r="C25" s="313"/>
      <c r="D25" s="314"/>
      <c r="E25" s="313"/>
      <c r="F25" s="312"/>
      <c r="G25" s="591"/>
      <c r="H25" s="592"/>
      <c r="I25" s="593"/>
      <c r="J25" s="591"/>
      <c r="K25" s="592"/>
      <c r="L25" s="592"/>
      <c r="M25" s="592"/>
      <c r="N25" s="592"/>
      <c r="O25" s="593"/>
    </row>
    <row r="26" spans="1:15" ht="51" customHeight="1">
      <c r="A26" s="316">
        <v>8</v>
      </c>
      <c r="B26" s="315"/>
      <c r="C26" s="313"/>
      <c r="D26" s="314"/>
      <c r="E26" s="313"/>
      <c r="F26" s="312"/>
      <c r="G26" s="591"/>
      <c r="H26" s="592"/>
      <c r="I26" s="593"/>
      <c r="J26" s="591"/>
      <c r="K26" s="592"/>
      <c r="L26" s="592"/>
      <c r="M26" s="592"/>
      <c r="N26" s="592"/>
      <c r="O26" s="593"/>
    </row>
    <row r="27" spans="1:15" ht="51" customHeight="1">
      <c r="A27" s="316">
        <v>9</v>
      </c>
      <c r="B27" s="315"/>
      <c r="C27" s="313"/>
      <c r="D27" s="314"/>
      <c r="E27" s="313"/>
      <c r="F27" s="312"/>
      <c r="G27" s="558"/>
      <c r="H27" s="559"/>
      <c r="I27" s="560"/>
      <c r="J27" s="558"/>
      <c r="K27" s="559"/>
      <c r="L27" s="559"/>
      <c r="M27" s="559"/>
      <c r="N27" s="559"/>
      <c r="O27" s="560"/>
    </row>
    <row r="28" spans="1:15" ht="51" customHeight="1">
      <c r="A28" s="316">
        <v>10</v>
      </c>
      <c r="B28" s="315"/>
      <c r="C28" s="313"/>
      <c r="D28" s="314"/>
      <c r="E28" s="313"/>
      <c r="F28" s="312"/>
      <c r="G28" s="591"/>
      <c r="H28" s="592"/>
      <c r="I28" s="593"/>
      <c r="J28" s="591"/>
      <c r="K28" s="592"/>
      <c r="L28" s="592"/>
      <c r="M28" s="592"/>
      <c r="N28" s="592"/>
      <c r="O28" s="593"/>
    </row>
    <row r="30" spans="1:15" ht="21" customHeight="1">
      <c r="A30" s="590" t="s">
        <v>488</v>
      </c>
      <c r="B30" s="590"/>
      <c r="C30" s="590"/>
      <c r="D30" s="590"/>
      <c r="E30" s="590"/>
      <c r="F30" s="590"/>
      <c r="G30" s="590"/>
      <c r="H30" s="590"/>
      <c r="I30" s="590"/>
      <c r="J30" s="590"/>
      <c r="K30" s="590"/>
      <c r="L30" s="590"/>
      <c r="M30" s="590"/>
      <c r="N30" s="590"/>
      <c r="O30" s="590"/>
    </row>
    <row r="31" spans="1:15" ht="21" customHeight="1">
      <c r="A31" s="590" t="s">
        <v>487</v>
      </c>
      <c r="B31" s="590"/>
      <c r="C31" s="590"/>
      <c r="D31" s="590"/>
      <c r="E31" s="590"/>
      <c r="F31" s="590"/>
      <c r="G31" s="590"/>
      <c r="H31" s="590"/>
      <c r="I31" s="590"/>
      <c r="J31" s="590"/>
      <c r="K31" s="590"/>
      <c r="L31" s="590"/>
      <c r="M31" s="590"/>
      <c r="N31" s="590"/>
      <c r="O31" s="590"/>
    </row>
    <row r="32" spans="1:15" ht="21" customHeight="1">
      <c r="A32" s="590" t="s">
        <v>486</v>
      </c>
      <c r="B32" s="590"/>
      <c r="C32" s="590"/>
      <c r="D32" s="590"/>
      <c r="E32" s="590"/>
      <c r="F32" s="590"/>
      <c r="G32" s="590"/>
      <c r="H32" s="590"/>
      <c r="I32" s="590"/>
      <c r="J32" s="590"/>
      <c r="K32" s="590"/>
      <c r="L32" s="590"/>
      <c r="M32" s="590"/>
      <c r="N32" s="590"/>
      <c r="O32" s="590"/>
    </row>
    <row r="33" spans="1:15" ht="21" customHeight="1">
      <c r="A33" s="590" t="s">
        <v>485</v>
      </c>
      <c r="B33" s="590"/>
      <c r="C33" s="590"/>
      <c r="D33" s="590"/>
      <c r="E33" s="590"/>
      <c r="F33" s="590"/>
      <c r="G33" s="590"/>
      <c r="H33" s="590"/>
      <c r="I33" s="590"/>
      <c r="J33" s="590"/>
      <c r="K33" s="590"/>
      <c r="L33" s="590"/>
      <c r="M33" s="590"/>
      <c r="N33" s="590"/>
      <c r="O33" s="590"/>
    </row>
  </sheetData>
  <mergeCells count="36">
    <mergeCell ref="L3:O3"/>
    <mergeCell ref="A7:O7"/>
    <mergeCell ref="A5:O5"/>
    <mergeCell ref="A9:D9"/>
    <mergeCell ref="E9:O9"/>
    <mergeCell ref="E16:O16"/>
    <mergeCell ref="A11:D11"/>
    <mergeCell ref="A12:D12"/>
    <mergeCell ref="E10:O10"/>
    <mergeCell ref="E11:O11"/>
    <mergeCell ref="E12:O12"/>
    <mergeCell ref="A14:D14"/>
    <mergeCell ref="A10:D10"/>
    <mergeCell ref="A15:D15"/>
    <mergeCell ref="E14:O14"/>
    <mergeCell ref="A13:D13"/>
    <mergeCell ref="E13:O13"/>
    <mergeCell ref="E15:O15"/>
    <mergeCell ref="G17:I17"/>
    <mergeCell ref="G18:I18"/>
    <mergeCell ref="J17:O17"/>
    <mergeCell ref="J18:O18"/>
    <mergeCell ref="G19:I19"/>
    <mergeCell ref="A31:O31"/>
    <mergeCell ref="A32:O32"/>
    <mergeCell ref="A33:O33"/>
    <mergeCell ref="J19:O19"/>
    <mergeCell ref="G28:I28"/>
    <mergeCell ref="G24:I24"/>
    <mergeCell ref="G25:I25"/>
    <mergeCell ref="G26:I26"/>
    <mergeCell ref="J24:O24"/>
    <mergeCell ref="J25:O25"/>
    <mergeCell ref="J26:O26"/>
    <mergeCell ref="J28:O28"/>
    <mergeCell ref="A30:O30"/>
  </mergeCells>
  <phoneticPr fontId="3"/>
  <printOptions horizontalCentered="1"/>
  <pageMargins left="0.74803149606299213" right="0.74803149606299213" top="0.78740157480314965" bottom="0.78740157480314965" header="0" footer="0"/>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showGridLines="0" view="pageBreakPreview" topLeftCell="A22" zoomScale="70" zoomScaleNormal="40" zoomScaleSheetLayoutView="70" workbookViewId="0">
      <selection activeCell="A23" sqref="A23:A28"/>
    </sheetView>
  </sheetViews>
  <sheetFormatPr defaultRowHeight="11.25"/>
  <cols>
    <col min="1" max="1" width="9.5" style="12" customWidth="1"/>
    <col min="2" max="2" width="9.5" style="5" customWidth="1"/>
    <col min="3" max="4" width="9.5" style="2" customWidth="1"/>
    <col min="5" max="5" width="5.875" style="3" customWidth="1"/>
    <col min="6" max="6" width="12.375" style="2" customWidth="1"/>
    <col min="7" max="7" width="12.25" style="4" customWidth="1"/>
    <col min="8" max="8" width="12" style="4" customWidth="1"/>
    <col min="9" max="16384" width="9" style="4"/>
  </cols>
  <sheetData>
    <row r="1" spans="1:8" ht="12">
      <c r="A1" s="13" t="s">
        <v>570</v>
      </c>
      <c r="B1" s="1"/>
    </row>
    <row r="2" spans="1:8">
      <c r="A2" s="5"/>
    </row>
    <row r="3" spans="1:8" ht="14.25" thickBot="1">
      <c r="A3" s="650" t="s">
        <v>51</v>
      </c>
      <c r="B3" s="651"/>
      <c r="C3" s="651"/>
      <c r="D3" s="651"/>
      <c r="E3" s="651"/>
      <c r="F3" s="651"/>
      <c r="G3" s="651"/>
      <c r="H3" s="651"/>
    </row>
    <row r="4" spans="1:8" s="9" customFormat="1" ht="12" thickBot="1">
      <c r="A4" s="6"/>
      <c r="B4" s="7"/>
      <c r="C4" s="7"/>
      <c r="D4" s="7"/>
      <c r="E4" s="8"/>
      <c r="F4" s="10"/>
      <c r="G4" s="665" t="s">
        <v>2</v>
      </c>
      <c r="H4" s="666"/>
    </row>
    <row r="5" spans="1:8" s="9" customFormat="1" ht="23.25" customHeight="1">
      <c r="A5" s="667" t="s">
        <v>3</v>
      </c>
      <c r="B5" s="667"/>
      <c r="C5" s="667"/>
      <c r="D5" s="667"/>
      <c r="E5" s="667"/>
      <c r="F5" s="667"/>
      <c r="G5" s="667"/>
      <c r="H5" s="667"/>
    </row>
    <row r="6" spans="1:8" s="9" customFormat="1" ht="23.25" customHeight="1">
      <c r="A6" s="667" t="s">
        <v>653</v>
      </c>
      <c r="B6" s="667"/>
      <c r="C6" s="667"/>
      <c r="D6" s="667"/>
      <c r="E6" s="667"/>
      <c r="F6" s="667"/>
      <c r="G6" s="667"/>
      <c r="H6" s="667"/>
    </row>
    <row r="7" spans="1:8" s="9" customFormat="1" ht="23.25" customHeight="1">
      <c r="A7" s="667" t="s">
        <v>4</v>
      </c>
      <c r="B7" s="667"/>
      <c r="C7" s="667"/>
      <c r="D7" s="667"/>
      <c r="E7" s="667"/>
      <c r="F7" s="667"/>
      <c r="G7" s="667"/>
      <c r="H7" s="667"/>
    </row>
    <row r="8" spans="1:8" s="9" customFormat="1" ht="12" thickBot="1">
      <c r="A8" s="7"/>
      <c r="B8" s="7"/>
      <c r="C8" s="7"/>
      <c r="D8" s="7"/>
      <c r="E8" s="8"/>
      <c r="F8" s="10"/>
    </row>
    <row r="9" spans="1:8" s="11" customFormat="1" ht="27.75" thickBot="1">
      <c r="A9" s="671" t="s">
        <v>1</v>
      </c>
      <c r="B9" s="672"/>
      <c r="C9" s="672"/>
      <c r="D9" s="672"/>
      <c r="E9" s="672"/>
      <c r="F9" s="673"/>
      <c r="G9" s="14" t="s">
        <v>0</v>
      </c>
      <c r="H9" s="15" t="s">
        <v>5</v>
      </c>
    </row>
    <row r="10" spans="1:8" ht="13.5">
      <c r="A10" s="634" t="s">
        <v>6</v>
      </c>
      <c r="B10" s="635"/>
      <c r="C10" s="635"/>
      <c r="D10" s="635"/>
      <c r="E10" s="635"/>
      <c r="F10" s="652"/>
      <c r="G10" s="635"/>
      <c r="H10" s="636"/>
    </row>
    <row r="11" spans="1:8" ht="13.5">
      <c r="A11" s="16" t="s">
        <v>122</v>
      </c>
      <c r="B11" s="17"/>
      <c r="C11" s="17"/>
      <c r="D11" s="17"/>
      <c r="E11" s="17"/>
      <c r="F11" s="17"/>
      <c r="G11" s="17"/>
      <c r="H11" s="18"/>
    </row>
    <row r="12" spans="1:8" ht="13.5">
      <c r="A12" s="19"/>
      <c r="B12" s="629" t="s">
        <v>157</v>
      </c>
      <c r="C12" s="629"/>
      <c r="D12" s="629"/>
      <c r="E12" s="629"/>
      <c r="F12" s="20" t="s">
        <v>7</v>
      </c>
      <c r="G12" s="21"/>
      <c r="H12" s="22"/>
    </row>
    <row r="13" spans="1:8" ht="13.5">
      <c r="A13" s="19"/>
      <c r="B13" s="629"/>
      <c r="C13" s="629"/>
      <c r="D13" s="629"/>
      <c r="E13" s="629"/>
      <c r="F13" s="20" t="s">
        <v>8</v>
      </c>
      <c r="G13" s="21"/>
      <c r="H13" s="22"/>
    </row>
    <row r="14" spans="1:8" ht="13.5">
      <c r="A14" s="19"/>
      <c r="B14" s="629"/>
      <c r="C14" s="629"/>
      <c r="D14" s="629"/>
      <c r="E14" s="629"/>
      <c r="F14" s="20" t="s">
        <v>658</v>
      </c>
      <c r="G14" s="21"/>
      <c r="H14" s="22"/>
    </row>
    <row r="15" spans="1:8" ht="13.5">
      <c r="A15" s="23"/>
      <c r="B15" s="629"/>
      <c r="C15" s="629"/>
      <c r="D15" s="629"/>
      <c r="E15" s="629"/>
      <c r="F15" s="20" t="s">
        <v>659</v>
      </c>
      <c r="G15" s="21"/>
      <c r="H15" s="22"/>
    </row>
    <row r="16" spans="1:8" ht="13.5">
      <c r="A16" s="668" t="s">
        <v>123</v>
      </c>
      <c r="B16" s="669"/>
      <c r="C16" s="669"/>
      <c r="D16" s="669"/>
      <c r="E16" s="669"/>
      <c r="F16" s="669"/>
      <c r="G16" s="669"/>
      <c r="H16" s="670"/>
    </row>
    <row r="17" spans="1:8" ht="13.5">
      <c r="A17" s="24"/>
      <c r="B17" s="616" t="s">
        <v>125</v>
      </c>
      <c r="C17" s="617"/>
      <c r="D17" s="617"/>
      <c r="E17" s="618"/>
      <c r="F17" s="20" t="s">
        <v>9</v>
      </c>
      <c r="G17" s="21"/>
      <c r="H17" s="22"/>
    </row>
    <row r="18" spans="1:8" ht="13.5">
      <c r="A18" s="25"/>
      <c r="B18" s="619"/>
      <c r="C18" s="620"/>
      <c r="D18" s="620"/>
      <c r="E18" s="621"/>
      <c r="F18" s="20" t="s">
        <v>124</v>
      </c>
      <c r="G18" s="21"/>
      <c r="H18" s="22"/>
    </row>
    <row r="19" spans="1:8" ht="13.5">
      <c r="A19" s="25"/>
      <c r="B19" s="619"/>
      <c r="C19" s="620"/>
      <c r="D19" s="620"/>
      <c r="E19" s="621"/>
      <c r="F19" s="20" t="s">
        <v>184</v>
      </c>
      <c r="G19" s="21"/>
      <c r="H19" s="22"/>
    </row>
    <row r="20" spans="1:8" ht="13.5">
      <c r="A20" s="25"/>
      <c r="B20" s="619"/>
      <c r="C20" s="620"/>
      <c r="D20" s="620"/>
      <c r="E20" s="621"/>
      <c r="F20" s="20" t="s">
        <v>660</v>
      </c>
      <c r="G20" s="21"/>
      <c r="H20" s="22"/>
    </row>
    <row r="21" spans="1:8" ht="13.5">
      <c r="A21" s="25"/>
      <c r="B21" s="622"/>
      <c r="C21" s="623"/>
      <c r="D21" s="623"/>
      <c r="E21" s="624"/>
      <c r="F21" s="20" t="s">
        <v>661</v>
      </c>
      <c r="G21" s="21"/>
      <c r="H21" s="22"/>
    </row>
    <row r="22" spans="1:8" ht="13.5">
      <c r="A22" s="23"/>
      <c r="B22" s="616" t="s">
        <v>126</v>
      </c>
      <c r="C22" s="617"/>
      <c r="D22" s="617"/>
      <c r="E22" s="618"/>
      <c r="F22" s="20" t="s">
        <v>10</v>
      </c>
      <c r="G22" s="21"/>
      <c r="H22" s="22"/>
    </row>
    <row r="23" spans="1:8" ht="13.5">
      <c r="A23" s="23"/>
      <c r="B23" s="619"/>
      <c r="C23" s="620"/>
      <c r="D23" s="620"/>
      <c r="E23" s="621"/>
      <c r="F23" s="20" t="s">
        <v>185</v>
      </c>
      <c r="G23" s="21"/>
      <c r="H23" s="22"/>
    </row>
    <row r="24" spans="1:8" ht="13.5">
      <c r="A24" s="23"/>
      <c r="B24" s="622"/>
      <c r="C24" s="623"/>
      <c r="D24" s="623"/>
      <c r="E24" s="624"/>
      <c r="F24" s="20" t="s">
        <v>662</v>
      </c>
      <c r="G24" s="21"/>
      <c r="H24" s="22"/>
    </row>
    <row r="25" spans="1:8" ht="13.5">
      <c r="A25" s="23"/>
      <c r="B25" s="631" t="s">
        <v>186</v>
      </c>
      <c r="C25" s="632"/>
      <c r="D25" s="632"/>
      <c r="E25" s="633"/>
      <c r="F25" s="20" t="s">
        <v>187</v>
      </c>
      <c r="G25" s="21"/>
      <c r="H25" s="22"/>
    </row>
    <row r="26" spans="1:8" ht="13.5">
      <c r="A26" s="23"/>
      <c r="B26" s="619" t="s">
        <v>127</v>
      </c>
      <c r="C26" s="620"/>
      <c r="D26" s="620"/>
      <c r="E26" s="621"/>
      <c r="F26" s="26" t="s">
        <v>11</v>
      </c>
      <c r="G26" s="21"/>
      <c r="H26" s="22"/>
    </row>
    <row r="27" spans="1:8" ht="13.5">
      <c r="A27" s="23"/>
      <c r="B27" s="619"/>
      <c r="C27" s="620"/>
      <c r="D27" s="620"/>
      <c r="E27" s="621"/>
      <c r="F27" s="20" t="s">
        <v>12</v>
      </c>
      <c r="G27" s="21"/>
      <c r="H27" s="22"/>
    </row>
    <row r="28" spans="1:8" ht="13.5">
      <c r="A28" s="27"/>
      <c r="B28" s="622"/>
      <c r="C28" s="623"/>
      <c r="D28" s="623"/>
      <c r="E28" s="624"/>
      <c r="F28" s="20" t="s">
        <v>13</v>
      </c>
      <c r="G28" s="21"/>
      <c r="H28" s="22"/>
    </row>
    <row r="29" spans="1:8" ht="13.5">
      <c r="A29" s="634" t="s">
        <v>46</v>
      </c>
      <c r="B29" s="635"/>
      <c r="C29" s="635"/>
      <c r="D29" s="635"/>
      <c r="E29" s="635"/>
      <c r="F29" s="635"/>
      <c r="G29" s="635"/>
      <c r="H29" s="636"/>
    </row>
    <row r="30" spans="1:8" ht="13.5">
      <c r="A30" s="625" t="s">
        <v>128</v>
      </c>
      <c r="B30" s="617"/>
      <c r="C30" s="617"/>
      <c r="D30" s="617"/>
      <c r="E30" s="617"/>
      <c r="F30" s="617"/>
      <c r="G30" s="617"/>
      <c r="H30" s="628"/>
    </row>
    <row r="31" spans="1:8" ht="13.5">
      <c r="A31" s="23"/>
      <c r="B31" s="653" t="s">
        <v>129</v>
      </c>
      <c r="C31" s="653"/>
      <c r="D31" s="653"/>
      <c r="E31" s="653"/>
      <c r="F31" s="20" t="s">
        <v>14</v>
      </c>
      <c r="G31" s="21"/>
      <c r="H31" s="22"/>
    </row>
    <row r="32" spans="1:8" ht="13.5">
      <c r="A32" s="23"/>
      <c r="B32" s="653"/>
      <c r="C32" s="653"/>
      <c r="D32" s="653"/>
      <c r="E32" s="653"/>
      <c r="F32" s="20" t="s">
        <v>15</v>
      </c>
      <c r="G32" s="21"/>
      <c r="H32" s="22"/>
    </row>
    <row r="33" spans="1:8" ht="13.5">
      <c r="A33" s="23"/>
      <c r="B33" s="653"/>
      <c r="C33" s="653"/>
      <c r="D33" s="653"/>
      <c r="E33" s="653"/>
      <c r="F33" s="20" t="s">
        <v>16</v>
      </c>
      <c r="G33" s="21"/>
      <c r="H33" s="22"/>
    </row>
    <row r="34" spans="1:8" ht="13.5">
      <c r="A34" s="23"/>
      <c r="B34" s="653"/>
      <c r="C34" s="653"/>
      <c r="D34" s="653"/>
      <c r="E34" s="653"/>
      <c r="F34" s="20" t="s">
        <v>17</v>
      </c>
      <c r="G34" s="21"/>
      <c r="H34" s="22"/>
    </row>
    <row r="35" spans="1:8" ht="13.5">
      <c r="A35" s="23"/>
      <c r="B35" s="653"/>
      <c r="C35" s="653"/>
      <c r="D35" s="653"/>
      <c r="E35" s="653"/>
      <c r="F35" s="20" t="s">
        <v>18</v>
      </c>
      <c r="G35" s="21"/>
      <c r="H35" s="22"/>
    </row>
    <row r="36" spans="1:8" ht="13.5">
      <c r="A36" s="23"/>
      <c r="B36" s="653"/>
      <c r="C36" s="653"/>
      <c r="D36" s="653"/>
      <c r="E36" s="653"/>
      <c r="F36" s="20" t="s">
        <v>19</v>
      </c>
      <c r="G36" s="21"/>
      <c r="H36" s="22"/>
    </row>
    <row r="37" spans="1:8" ht="13.5">
      <c r="A37" s="23"/>
      <c r="B37" s="653"/>
      <c r="C37" s="653"/>
      <c r="D37" s="653"/>
      <c r="E37" s="653"/>
      <c r="F37" s="20" t="s">
        <v>20</v>
      </c>
      <c r="G37" s="21"/>
      <c r="H37" s="22"/>
    </row>
    <row r="38" spans="1:8" ht="13.5">
      <c r="A38" s="23"/>
      <c r="B38" s="653"/>
      <c r="C38" s="653"/>
      <c r="D38" s="653"/>
      <c r="E38" s="653"/>
      <c r="F38" s="20" t="s">
        <v>21</v>
      </c>
      <c r="G38" s="21"/>
      <c r="H38" s="22"/>
    </row>
    <row r="39" spans="1:8" ht="13.5">
      <c r="A39" s="23"/>
      <c r="B39" s="653"/>
      <c r="C39" s="653"/>
      <c r="D39" s="653"/>
      <c r="E39" s="653"/>
      <c r="F39" s="20" t="s">
        <v>22</v>
      </c>
      <c r="G39" s="21"/>
      <c r="H39" s="22"/>
    </row>
    <row r="40" spans="1:8" ht="13.5">
      <c r="A40" s="23"/>
      <c r="B40" s="653"/>
      <c r="C40" s="653"/>
      <c r="D40" s="653"/>
      <c r="E40" s="653"/>
      <c r="F40" s="20" t="s">
        <v>188</v>
      </c>
      <c r="G40" s="21"/>
      <c r="H40" s="22"/>
    </row>
    <row r="41" spans="1:8" ht="13.5">
      <c r="A41" s="23"/>
      <c r="B41" s="642" t="s">
        <v>189</v>
      </c>
      <c r="C41" s="638"/>
      <c r="D41" s="638"/>
      <c r="E41" s="643"/>
      <c r="F41" s="20" t="s">
        <v>190</v>
      </c>
      <c r="G41" s="21"/>
      <c r="H41" s="22"/>
    </row>
    <row r="42" spans="1:8" ht="13.5">
      <c r="A42" s="23"/>
      <c r="B42" s="647"/>
      <c r="C42" s="648"/>
      <c r="D42" s="648"/>
      <c r="E42" s="649"/>
      <c r="F42" s="20" t="s">
        <v>191</v>
      </c>
      <c r="G42" s="21"/>
      <c r="H42" s="22"/>
    </row>
    <row r="43" spans="1:8" ht="13.5">
      <c r="A43" s="23"/>
      <c r="B43" s="642" t="s">
        <v>130</v>
      </c>
      <c r="C43" s="638"/>
      <c r="D43" s="638"/>
      <c r="E43" s="643"/>
      <c r="F43" s="26" t="s">
        <v>23</v>
      </c>
      <c r="G43" s="21"/>
      <c r="H43" s="22"/>
    </row>
    <row r="44" spans="1:8" ht="13.5">
      <c r="A44" s="23"/>
      <c r="B44" s="644"/>
      <c r="C44" s="645"/>
      <c r="D44" s="645"/>
      <c r="E44" s="646"/>
      <c r="F44" s="20" t="s">
        <v>24</v>
      </c>
      <c r="G44" s="21"/>
      <c r="H44" s="22"/>
    </row>
    <row r="45" spans="1:8" ht="13.5">
      <c r="A45" s="23"/>
      <c r="B45" s="644"/>
      <c r="C45" s="645"/>
      <c r="D45" s="645"/>
      <c r="E45" s="646"/>
      <c r="F45" s="20" t="s">
        <v>192</v>
      </c>
      <c r="G45" s="21"/>
      <c r="H45" s="22"/>
    </row>
    <row r="46" spans="1:8" ht="13.5">
      <c r="A46" s="23"/>
      <c r="B46" s="644"/>
      <c r="C46" s="645"/>
      <c r="D46" s="645"/>
      <c r="E46" s="646"/>
      <c r="F46" s="20" t="s">
        <v>193</v>
      </c>
      <c r="G46" s="21"/>
      <c r="H46" s="22"/>
    </row>
    <row r="47" spans="1:8" ht="13.5">
      <c r="A47" s="23"/>
      <c r="B47" s="644"/>
      <c r="C47" s="645"/>
      <c r="D47" s="645"/>
      <c r="E47" s="646"/>
      <c r="F47" s="20" t="s">
        <v>194</v>
      </c>
      <c r="G47" s="21"/>
      <c r="H47" s="22"/>
    </row>
    <row r="48" spans="1:8" ht="13.5">
      <c r="A48" s="23"/>
      <c r="B48" s="644"/>
      <c r="C48" s="645"/>
      <c r="D48" s="645"/>
      <c r="E48" s="646"/>
      <c r="F48" s="20" t="s">
        <v>195</v>
      </c>
      <c r="G48" s="21"/>
      <c r="H48" s="22"/>
    </row>
    <row r="49" spans="1:8" ht="13.5">
      <c r="A49" s="23"/>
      <c r="B49" s="647"/>
      <c r="C49" s="648"/>
      <c r="D49" s="648"/>
      <c r="E49" s="649"/>
      <c r="F49" s="20" t="s">
        <v>663</v>
      </c>
      <c r="G49" s="21"/>
      <c r="H49" s="22"/>
    </row>
    <row r="50" spans="1:8" ht="13.5">
      <c r="A50" s="23"/>
      <c r="B50" s="642" t="s">
        <v>132</v>
      </c>
      <c r="C50" s="638"/>
      <c r="D50" s="638"/>
      <c r="E50" s="643"/>
      <c r="F50" s="20" t="s">
        <v>25</v>
      </c>
      <c r="G50" s="21"/>
      <c r="H50" s="22"/>
    </row>
    <row r="51" spans="1:8" ht="13.5">
      <c r="A51" s="23"/>
      <c r="B51" s="644"/>
      <c r="C51" s="645"/>
      <c r="D51" s="645"/>
      <c r="E51" s="646"/>
      <c r="F51" s="20" t="s">
        <v>26</v>
      </c>
      <c r="G51" s="21"/>
      <c r="H51" s="22"/>
    </row>
    <row r="52" spans="1:8" ht="13.5">
      <c r="A52" s="23"/>
      <c r="B52" s="644"/>
      <c r="C52" s="645"/>
      <c r="D52" s="645"/>
      <c r="E52" s="646"/>
      <c r="F52" s="20" t="s">
        <v>196</v>
      </c>
      <c r="G52" s="21"/>
      <c r="H52" s="22"/>
    </row>
    <row r="53" spans="1:8" ht="13.5">
      <c r="A53" s="23"/>
      <c r="B53" s="644"/>
      <c r="C53" s="645"/>
      <c r="D53" s="645"/>
      <c r="E53" s="646"/>
      <c r="F53" s="20" t="s">
        <v>197</v>
      </c>
      <c r="G53" s="21"/>
      <c r="H53" s="22"/>
    </row>
    <row r="54" spans="1:8" ht="13.5">
      <c r="A54" s="23"/>
      <c r="B54" s="644"/>
      <c r="C54" s="645"/>
      <c r="D54" s="645"/>
      <c r="E54" s="646"/>
      <c r="F54" s="20" t="s">
        <v>198</v>
      </c>
      <c r="G54" s="21"/>
      <c r="H54" s="22"/>
    </row>
    <row r="55" spans="1:8" ht="13.5">
      <c r="A55" s="23"/>
      <c r="B55" s="644"/>
      <c r="C55" s="645"/>
      <c r="D55" s="645"/>
      <c r="E55" s="646"/>
      <c r="F55" s="20" t="s">
        <v>199</v>
      </c>
      <c r="G55" s="21"/>
      <c r="H55" s="22"/>
    </row>
    <row r="56" spans="1:8" ht="13.5">
      <c r="A56" s="23"/>
      <c r="B56" s="644"/>
      <c r="C56" s="645"/>
      <c r="D56" s="645"/>
      <c r="E56" s="646"/>
      <c r="F56" s="20" t="s">
        <v>200</v>
      </c>
      <c r="G56" s="21"/>
      <c r="H56" s="22"/>
    </row>
    <row r="57" spans="1:8" ht="13.5">
      <c r="A57" s="23"/>
      <c r="B57" s="644"/>
      <c r="C57" s="645"/>
      <c r="D57" s="645"/>
      <c r="E57" s="646"/>
      <c r="F57" s="20" t="s">
        <v>201</v>
      </c>
      <c r="G57" s="21"/>
      <c r="H57" s="22"/>
    </row>
    <row r="58" spans="1:8" ht="13.5">
      <c r="A58" s="23"/>
      <c r="B58" s="644"/>
      <c r="C58" s="645"/>
      <c r="D58" s="645"/>
      <c r="E58" s="646"/>
      <c r="F58" s="20" t="s">
        <v>202</v>
      </c>
      <c r="G58" s="21"/>
      <c r="H58" s="22"/>
    </row>
    <row r="59" spans="1:8" ht="13.5">
      <c r="A59" s="23"/>
      <c r="B59" s="647"/>
      <c r="C59" s="648"/>
      <c r="D59" s="648"/>
      <c r="E59" s="649"/>
      <c r="F59" s="20" t="s">
        <v>664</v>
      </c>
      <c r="G59" s="21"/>
      <c r="H59" s="22"/>
    </row>
    <row r="60" spans="1:8" ht="13.5">
      <c r="A60" s="23"/>
      <c r="B60" s="642" t="s">
        <v>131</v>
      </c>
      <c r="C60" s="638"/>
      <c r="D60" s="638"/>
      <c r="E60" s="643"/>
      <c r="F60" s="26" t="s">
        <v>27</v>
      </c>
      <c r="G60" s="21"/>
      <c r="H60" s="22"/>
    </row>
    <row r="61" spans="1:8" ht="13.5">
      <c r="A61" s="23"/>
      <c r="B61" s="644"/>
      <c r="C61" s="645"/>
      <c r="D61" s="645"/>
      <c r="E61" s="646"/>
      <c r="F61" s="20" t="s">
        <v>28</v>
      </c>
      <c r="G61" s="21"/>
      <c r="H61" s="22"/>
    </row>
    <row r="62" spans="1:8" ht="13.5">
      <c r="A62" s="23"/>
      <c r="B62" s="644"/>
      <c r="C62" s="645"/>
      <c r="D62" s="645"/>
      <c r="E62" s="646"/>
      <c r="F62" s="20" t="s">
        <v>29</v>
      </c>
      <c r="G62" s="21"/>
      <c r="H62" s="22"/>
    </row>
    <row r="63" spans="1:8" ht="13.5">
      <c r="A63" s="23"/>
      <c r="B63" s="644"/>
      <c r="C63" s="645"/>
      <c r="D63" s="645"/>
      <c r="E63" s="646"/>
      <c r="F63" s="20" t="s">
        <v>30</v>
      </c>
      <c r="G63" s="21"/>
      <c r="H63" s="22"/>
    </row>
    <row r="64" spans="1:8" ht="13.5">
      <c r="A64" s="23"/>
      <c r="B64" s="647"/>
      <c r="C64" s="648"/>
      <c r="D64" s="648"/>
      <c r="E64" s="649"/>
      <c r="F64" s="20" t="s">
        <v>31</v>
      </c>
      <c r="G64" s="21"/>
      <c r="H64" s="22"/>
    </row>
    <row r="65" spans="1:8" ht="13.5">
      <c r="A65" s="23"/>
      <c r="B65" s="642" t="s">
        <v>133</v>
      </c>
      <c r="C65" s="638"/>
      <c r="D65" s="638"/>
      <c r="E65" s="643"/>
      <c r="F65" s="20" t="s">
        <v>32</v>
      </c>
      <c r="G65" s="21"/>
      <c r="H65" s="22"/>
    </row>
    <row r="66" spans="1:8" ht="13.5">
      <c r="A66" s="625" t="s">
        <v>134</v>
      </c>
      <c r="B66" s="617"/>
      <c r="C66" s="617"/>
      <c r="D66" s="617"/>
      <c r="E66" s="617"/>
      <c r="F66" s="617"/>
      <c r="G66" s="617"/>
      <c r="H66" s="628"/>
    </row>
    <row r="67" spans="1:8" ht="13.5">
      <c r="A67" s="25"/>
      <c r="B67" s="631" t="s">
        <v>155</v>
      </c>
      <c r="C67" s="632"/>
      <c r="D67" s="632"/>
      <c r="E67" s="633"/>
      <c r="F67" s="20" t="s">
        <v>135</v>
      </c>
      <c r="G67" s="21"/>
      <c r="H67" s="22"/>
    </row>
    <row r="68" spans="1:8" ht="13.5">
      <c r="A68" s="654"/>
      <c r="B68" s="642" t="s">
        <v>145</v>
      </c>
      <c r="C68" s="638"/>
      <c r="D68" s="638"/>
      <c r="E68" s="643"/>
      <c r="F68" s="20" t="s">
        <v>136</v>
      </c>
      <c r="G68" s="28"/>
      <c r="H68" s="22"/>
    </row>
    <row r="69" spans="1:8" ht="13.5">
      <c r="A69" s="654"/>
      <c r="B69" s="644"/>
      <c r="C69" s="645"/>
      <c r="D69" s="645"/>
      <c r="E69" s="646"/>
      <c r="F69" s="20" t="s">
        <v>137</v>
      </c>
      <c r="G69" s="28"/>
      <c r="H69" s="22"/>
    </row>
    <row r="70" spans="1:8" ht="13.5">
      <c r="A70" s="654"/>
      <c r="B70" s="644"/>
      <c r="C70" s="645"/>
      <c r="D70" s="645"/>
      <c r="E70" s="646"/>
      <c r="F70" s="20" t="s">
        <v>138</v>
      </c>
      <c r="G70" s="28"/>
      <c r="H70" s="22"/>
    </row>
    <row r="71" spans="1:8" ht="13.5">
      <c r="A71" s="654"/>
      <c r="B71" s="644"/>
      <c r="C71" s="645"/>
      <c r="D71" s="645"/>
      <c r="E71" s="646"/>
      <c r="F71" s="20" t="s">
        <v>139</v>
      </c>
      <c r="G71" s="28"/>
      <c r="H71" s="22"/>
    </row>
    <row r="72" spans="1:8" ht="13.5">
      <c r="A72" s="654"/>
      <c r="B72" s="644"/>
      <c r="C72" s="645"/>
      <c r="D72" s="645"/>
      <c r="E72" s="646"/>
      <c r="F72" s="20" t="s">
        <v>140</v>
      </c>
      <c r="G72" s="28"/>
      <c r="H72" s="22"/>
    </row>
    <row r="73" spans="1:8" ht="13.5">
      <c r="A73" s="654"/>
      <c r="B73" s="644"/>
      <c r="C73" s="645"/>
      <c r="D73" s="645"/>
      <c r="E73" s="646"/>
      <c r="F73" s="20" t="s">
        <v>141</v>
      </c>
      <c r="G73" s="28"/>
      <c r="H73" s="22"/>
    </row>
    <row r="74" spans="1:8" ht="13.5">
      <c r="A74" s="654"/>
      <c r="B74" s="644"/>
      <c r="C74" s="645"/>
      <c r="D74" s="645"/>
      <c r="E74" s="646"/>
      <c r="F74" s="20" t="s">
        <v>665</v>
      </c>
      <c r="G74" s="28"/>
      <c r="H74" s="22"/>
    </row>
    <row r="75" spans="1:8" ht="13.5">
      <c r="A75" s="654"/>
      <c r="B75" s="644"/>
      <c r="C75" s="645"/>
      <c r="D75" s="645"/>
      <c r="E75" s="646"/>
      <c r="F75" s="20" t="s">
        <v>666</v>
      </c>
      <c r="G75" s="28"/>
      <c r="H75" s="22"/>
    </row>
    <row r="76" spans="1:8" ht="13.5">
      <c r="A76" s="654"/>
      <c r="B76" s="644"/>
      <c r="C76" s="645"/>
      <c r="D76" s="645"/>
      <c r="E76" s="646"/>
      <c r="F76" s="20" t="s">
        <v>142</v>
      </c>
      <c r="G76" s="28"/>
      <c r="H76" s="22"/>
    </row>
    <row r="77" spans="1:8" ht="13.5">
      <c r="A77" s="654"/>
      <c r="B77" s="644"/>
      <c r="C77" s="645"/>
      <c r="D77" s="645"/>
      <c r="E77" s="646"/>
      <c r="F77" s="20" t="s">
        <v>143</v>
      </c>
      <c r="G77" s="28"/>
      <c r="H77" s="22"/>
    </row>
    <row r="78" spans="1:8" ht="13.5">
      <c r="A78" s="654"/>
      <c r="B78" s="647"/>
      <c r="C78" s="648"/>
      <c r="D78" s="648"/>
      <c r="E78" s="649"/>
      <c r="F78" s="20" t="s">
        <v>144</v>
      </c>
      <c r="G78" s="28"/>
      <c r="H78" s="22"/>
    </row>
    <row r="79" spans="1:8" ht="13.5">
      <c r="A79" s="654"/>
      <c r="B79" s="642" t="s">
        <v>203</v>
      </c>
      <c r="C79" s="638"/>
      <c r="D79" s="638"/>
      <c r="E79" s="643"/>
      <c r="F79" s="20" t="s">
        <v>204</v>
      </c>
      <c r="G79" s="28"/>
      <c r="H79" s="22"/>
    </row>
    <row r="80" spans="1:8" ht="13.5">
      <c r="A80" s="654"/>
      <c r="B80" s="644"/>
      <c r="C80" s="645"/>
      <c r="D80" s="645"/>
      <c r="E80" s="646"/>
      <c r="F80" s="20" t="s">
        <v>205</v>
      </c>
      <c r="G80" s="28"/>
      <c r="H80" s="22"/>
    </row>
    <row r="81" spans="1:8" ht="13.5">
      <c r="A81" s="654"/>
      <c r="B81" s="642" t="s">
        <v>127</v>
      </c>
      <c r="C81" s="638"/>
      <c r="D81" s="638"/>
      <c r="E81" s="643"/>
      <c r="F81" s="20" t="s">
        <v>146</v>
      </c>
      <c r="G81" s="28"/>
      <c r="H81" s="22"/>
    </row>
    <row r="82" spans="1:8" ht="13.5">
      <c r="A82" s="654"/>
      <c r="B82" s="644"/>
      <c r="C82" s="645"/>
      <c r="D82" s="645"/>
      <c r="E82" s="646"/>
      <c r="F82" s="20" t="s">
        <v>147</v>
      </c>
      <c r="G82" s="28"/>
      <c r="H82" s="22"/>
    </row>
    <row r="83" spans="1:8" ht="13.5">
      <c r="A83" s="654"/>
      <c r="B83" s="644"/>
      <c r="C83" s="645"/>
      <c r="D83" s="645"/>
      <c r="E83" s="646"/>
      <c r="F83" s="20" t="s">
        <v>148</v>
      </c>
      <c r="G83" s="28"/>
      <c r="H83" s="22"/>
    </row>
    <row r="84" spans="1:8" ht="13.5">
      <c r="A84" s="655"/>
      <c r="B84" s="647"/>
      <c r="C84" s="648"/>
      <c r="D84" s="648"/>
      <c r="E84" s="649"/>
      <c r="F84" s="20" t="s">
        <v>149</v>
      </c>
      <c r="G84" s="28"/>
      <c r="H84" s="22"/>
    </row>
    <row r="85" spans="1:8" ht="13.5">
      <c r="A85" s="634" t="s">
        <v>47</v>
      </c>
      <c r="B85" s="635"/>
      <c r="C85" s="635"/>
      <c r="D85" s="635"/>
      <c r="E85" s="635"/>
      <c r="F85" s="635"/>
      <c r="G85" s="635"/>
      <c r="H85" s="636"/>
    </row>
    <row r="86" spans="1:8" ht="13.5">
      <c r="A86" s="625" t="s">
        <v>156</v>
      </c>
      <c r="B86" s="617"/>
      <c r="C86" s="617"/>
      <c r="D86" s="617"/>
      <c r="E86" s="617"/>
      <c r="F86" s="617"/>
      <c r="G86" s="617"/>
      <c r="H86" s="628"/>
    </row>
    <row r="87" spans="1:8" ht="13.5">
      <c r="A87" s="654"/>
      <c r="B87" s="653" t="s">
        <v>157</v>
      </c>
      <c r="C87" s="653"/>
      <c r="D87" s="653"/>
      <c r="E87" s="653"/>
      <c r="F87" s="29" t="s">
        <v>150</v>
      </c>
      <c r="G87" s="28"/>
      <c r="H87" s="30"/>
    </row>
    <row r="88" spans="1:8" ht="13.5">
      <c r="A88" s="654"/>
      <c r="B88" s="653"/>
      <c r="C88" s="653"/>
      <c r="D88" s="653"/>
      <c r="E88" s="653"/>
      <c r="F88" s="29" t="s">
        <v>151</v>
      </c>
      <c r="G88" s="28"/>
      <c r="H88" s="30"/>
    </row>
    <row r="89" spans="1:8" ht="13.5">
      <c r="A89" s="654"/>
      <c r="B89" s="653"/>
      <c r="C89" s="653"/>
      <c r="D89" s="653"/>
      <c r="E89" s="653"/>
      <c r="F89" s="29" t="s">
        <v>152</v>
      </c>
      <c r="G89" s="28"/>
      <c r="H89" s="30"/>
    </row>
    <row r="90" spans="1:8" ht="13.5">
      <c r="A90" s="655"/>
      <c r="B90" s="653"/>
      <c r="C90" s="653"/>
      <c r="D90" s="653"/>
      <c r="E90" s="653"/>
      <c r="F90" s="29" t="s">
        <v>153</v>
      </c>
      <c r="G90" s="28"/>
      <c r="H90" s="30"/>
    </row>
    <row r="91" spans="1:8" ht="13.5">
      <c r="A91" s="625" t="s">
        <v>134</v>
      </c>
      <c r="B91" s="617"/>
      <c r="C91" s="617"/>
      <c r="D91" s="617"/>
      <c r="E91" s="617"/>
      <c r="F91" s="617"/>
      <c r="G91" s="617"/>
      <c r="H91" s="628"/>
    </row>
    <row r="92" spans="1:8" ht="13.5">
      <c r="A92" s="654"/>
      <c r="B92" s="653" t="s">
        <v>206</v>
      </c>
      <c r="C92" s="653"/>
      <c r="D92" s="653"/>
      <c r="E92" s="653"/>
      <c r="F92" s="29" t="s">
        <v>207</v>
      </c>
      <c r="G92" s="28"/>
      <c r="H92" s="30"/>
    </row>
    <row r="93" spans="1:8" ht="13.5">
      <c r="A93" s="655"/>
      <c r="B93" s="653" t="s">
        <v>127</v>
      </c>
      <c r="C93" s="653"/>
      <c r="D93" s="653"/>
      <c r="E93" s="653"/>
      <c r="F93" s="29" t="s">
        <v>154</v>
      </c>
      <c r="G93" s="28"/>
      <c r="H93" s="30"/>
    </row>
    <row r="94" spans="1:8" ht="13.5">
      <c r="A94" s="634" t="s">
        <v>48</v>
      </c>
      <c r="B94" s="635"/>
      <c r="C94" s="635"/>
      <c r="D94" s="635"/>
      <c r="E94" s="635"/>
      <c r="F94" s="635"/>
      <c r="G94" s="635"/>
      <c r="H94" s="636"/>
    </row>
    <row r="95" spans="1:8" customFormat="1" ht="13.5">
      <c r="A95" s="674" t="s">
        <v>158</v>
      </c>
      <c r="B95" s="675"/>
      <c r="C95" s="675"/>
      <c r="D95" s="675"/>
      <c r="E95" s="675"/>
      <c r="F95" s="675"/>
      <c r="G95" s="675"/>
      <c r="H95" s="676"/>
    </row>
    <row r="96" spans="1:8" ht="13.5">
      <c r="A96" s="23"/>
      <c r="B96" s="642" t="s">
        <v>157</v>
      </c>
      <c r="C96" s="638"/>
      <c r="D96" s="638"/>
      <c r="E96" s="643"/>
      <c r="F96" s="20" t="s">
        <v>33</v>
      </c>
      <c r="G96" s="28"/>
      <c r="H96" s="22"/>
    </row>
    <row r="97" spans="1:8" ht="13.5">
      <c r="A97" s="23"/>
      <c r="B97" s="644"/>
      <c r="C97" s="645"/>
      <c r="D97" s="645"/>
      <c r="E97" s="646"/>
      <c r="F97" s="20" t="s">
        <v>208</v>
      </c>
      <c r="G97" s="28"/>
      <c r="H97" s="22"/>
    </row>
    <row r="98" spans="1:8" ht="13.5">
      <c r="A98" s="23"/>
      <c r="B98" s="644"/>
      <c r="C98" s="645"/>
      <c r="D98" s="645"/>
      <c r="E98" s="646"/>
      <c r="F98" s="20" t="s">
        <v>209</v>
      </c>
      <c r="G98" s="28"/>
      <c r="H98" s="22"/>
    </row>
    <row r="99" spans="1:8" ht="13.5">
      <c r="A99" s="23"/>
      <c r="B99" s="644"/>
      <c r="C99" s="645"/>
      <c r="D99" s="645"/>
      <c r="E99" s="646"/>
      <c r="F99" s="20" t="s">
        <v>34</v>
      </c>
      <c r="G99" s="28"/>
      <c r="H99" s="22"/>
    </row>
    <row r="100" spans="1:8" ht="13.5">
      <c r="A100" s="23"/>
      <c r="B100" s="644"/>
      <c r="C100" s="645"/>
      <c r="D100" s="645"/>
      <c r="E100" s="646"/>
      <c r="F100" s="26" t="s">
        <v>210</v>
      </c>
      <c r="G100" s="21"/>
      <c r="H100" s="22"/>
    </row>
    <row r="101" spans="1:8" ht="13.5">
      <c r="A101" s="23"/>
      <c r="B101" s="644"/>
      <c r="C101" s="645"/>
      <c r="D101" s="645"/>
      <c r="E101" s="646"/>
      <c r="F101" s="26" t="s">
        <v>211</v>
      </c>
      <c r="G101" s="21"/>
      <c r="H101" s="22"/>
    </row>
    <row r="102" spans="1:8" ht="13.5">
      <c r="A102" s="23"/>
      <c r="B102" s="653" t="s">
        <v>159</v>
      </c>
      <c r="C102" s="653"/>
      <c r="D102" s="653"/>
      <c r="E102" s="653"/>
      <c r="F102" s="20" t="s">
        <v>35</v>
      </c>
      <c r="G102" s="21"/>
      <c r="H102" s="22"/>
    </row>
    <row r="103" spans="1:8" ht="13.5">
      <c r="A103" s="23"/>
      <c r="B103" s="653"/>
      <c r="C103" s="653"/>
      <c r="D103" s="653"/>
      <c r="E103" s="653"/>
      <c r="F103" s="20" t="s">
        <v>36</v>
      </c>
      <c r="G103" s="21"/>
      <c r="H103" s="22"/>
    </row>
    <row r="104" spans="1:8" ht="13.5">
      <c r="A104" s="23"/>
      <c r="B104" s="653"/>
      <c r="C104" s="653"/>
      <c r="D104" s="653"/>
      <c r="E104" s="653"/>
      <c r="F104" s="20" t="s">
        <v>37</v>
      </c>
      <c r="G104" s="21"/>
      <c r="H104" s="22"/>
    </row>
    <row r="105" spans="1:8" ht="13.5">
      <c r="A105" s="23"/>
      <c r="B105" s="642" t="s">
        <v>160</v>
      </c>
      <c r="C105" s="638"/>
      <c r="D105" s="638"/>
      <c r="E105" s="643"/>
      <c r="F105" s="20" t="s">
        <v>38</v>
      </c>
      <c r="G105" s="21"/>
      <c r="H105" s="22"/>
    </row>
    <row r="106" spans="1:8" ht="13.5">
      <c r="A106" s="23"/>
      <c r="B106" s="644"/>
      <c r="C106" s="645"/>
      <c r="D106" s="645"/>
      <c r="E106" s="646"/>
      <c r="F106" s="20" t="s">
        <v>39</v>
      </c>
      <c r="G106" s="21"/>
      <c r="H106" s="22"/>
    </row>
    <row r="107" spans="1:8" ht="13.5">
      <c r="A107" s="23"/>
      <c r="B107" s="644"/>
      <c r="C107" s="645"/>
      <c r="D107" s="645"/>
      <c r="E107" s="646"/>
      <c r="F107" s="20" t="s">
        <v>40</v>
      </c>
      <c r="G107" s="21"/>
      <c r="H107" s="22"/>
    </row>
    <row r="108" spans="1:8" ht="13.5">
      <c r="A108" s="23"/>
      <c r="B108" s="644"/>
      <c r="C108" s="645"/>
      <c r="D108" s="645"/>
      <c r="E108" s="646"/>
      <c r="F108" s="20" t="s">
        <v>41</v>
      </c>
      <c r="G108" s="21"/>
      <c r="H108" s="22"/>
    </row>
    <row r="109" spans="1:8" ht="13.5">
      <c r="A109" s="23"/>
      <c r="B109" s="647"/>
      <c r="C109" s="648"/>
      <c r="D109" s="648"/>
      <c r="E109" s="649"/>
      <c r="F109" s="20" t="s">
        <v>667</v>
      </c>
      <c r="G109" s="21"/>
      <c r="H109" s="22"/>
    </row>
    <row r="110" spans="1:8" ht="13.5">
      <c r="A110" s="23"/>
      <c r="B110" s="616" t="s">
        <v>161</v>
      </c>
      <c r="C110" s="617"/>
      <c r="D110" s="617"/>
      <c r="E110" s="618"/>
      <c r="F110" s="20" t="s">
        <v>212</v>
      </c>
      <c r="G110" s="21"/>
      <c r="H110" s="22"/>
    </row>
    <row r="111" spans="1:8" ht="13.5">
      <c r="A111" s="23"/>
      <c r="B111" s="619"/>
      <c r="C111" s="620"/>
      <c r="D111" s="620"/>
      <c r="E111" s="621"/>
      <c r="F111" s="20" t="s">
        <v>213</v>
      </c>
      <c r="G111" s="21"/>
      <c r="H111" s="22"/>
    </row>
    <row r="112" spans="1:8" ht="13.5">
      <c r="A112" s="23"/>
      <c r="B112" s="619"/>
      <c r="C112" s="620"/>
      <c r="D112" s="620"/>
      <c r="E112" s="621"/>
      <c r="F112" s="20" t="s">
        <v>42</v>
      </c>
      <c r="G112" s="21"/>
      <c r="H112" s="22"/>
    </row>
    <row r="113" spans="1:8" ht="13.5">
      <c r="A113" s="23"/>
      <c r="B113" s="619"/>
      <c r="C113" s="620"/>
      <c r="D113" s="620"/>
      <c r="E113" s="621"/>
      <c r="F113" s="20" t="s">
        <v>43</v>
      </c>
      <c r="G113" s="21"/>
      <c r="H113" s="22"/>
    </row>
    <row r="114" spans="1:8" ht="13.5">
      <c r="A114" s="23"/>
      <c r="B114" s="622"/>
      <c r="C114" s="623"/>
      <c r="D114" s="623"/>
      <c r="E114" s="624"/>
      <c r="F114" s="20" t="s">
        <v>668</v>
      </c>
      <c r="G114" s="21"/>
      <c r="H114" s="22"/>
    </row>
    <row r="115" spans="1:8" ht="13.5">
      <c r="A115" s="23"/>
      <c r="B115" s="629" t="s">
        <v>162</v>
      </c>
      <c r="C115" s="629"/>
      <c r="D115" s="629"/>
      <c r="E115" s="629"/>
      <c r="F115" s="20" t="s">
        <v>44</v>
      </c>
      <c r="G115" s="21"/>
      <c r="H115" s="22"/>
    </row>
    <row r="116" spans="1:8" ht="13.5">
      <c r="A116" s="23"/>
      <c r="B116" s="629"/>
      <c r="C116" s="629"/>
      <c r="D116" s="629"/>
      <c r="E116" s="629"/>
      <c r="F116" s="20" t="s">
        <v>45</v>
      </c>
      <c r="G116" s="21"/>
      <c r="H116" s="22"/>
    </row>
    <row r="117" spans="1:8" ht="13.5">
      <c r="A117" s="23"/>
      <c r="B117" s="630"/>
      <c r="C117" s="630"/>
      <c r="D117" s="630"/>
      <c r="E117" s="630"/>
      <c r="F117" s="20" t="s">
        <v>163</v>
      </c>
      <c r="G117" s="28"/>
      <c r="H117" s="30"/>
    </row>
    <row r="118" spans="1:8" ht="13.5">
      <c r="A118" s="625" t="s">
        <v>134</v>
      </c>
      <c r="B118" s="617"/>
      <c r="C118" s="617"/>
      <c r="D118" s="617"/>
      <c r="E118" s="617"/>
      <c r="F118" s="617"/>
      <c r="G118" s="617"/>
      <c r="H118" s="628"/>
    </row>
    <row r="119" spans="1:8" ht="13.5">
      <c r="A119" s="31"/>
      <c r="B119" s="629" t="s">
        <v>155</v>
      </c>
      <c r="C119" s="629"/>
      <c r="D119" s="629"/>
      <c r="E119" s="629"/>
      <c r="F119" s="29" t="s">
        <v>164</v>
      </c>
      <c r="G119" s="28"/>
      <c r="H119" s="22"/>
    </row>
    <row r="120" spans="1:8" ht="13.5">
      <c r="A120" s="31"/>
      <c r="B120" s="629" t="s">
        <v>216</v>
      </c>
      <c r="C120" s="629"/>
      <c r="D120" s="629"/>
      <c r="E120" s="629"/>
      <c r="F120" s="29" t="s">
        <v>214</v>
      </c>
      <c r="G120" s="28"/>
      <c r="H120" s="22"/>
    </row>
    <row r="121" spans="1:8" ht="13.5">
      <c r="A121" s="31"/>
      <c r="B121" s="629" t="s">
        <v>217</v>
      </c>
      <c r="C121" s="629"/>
      <c r="D121" s="629"/>
      <c r="E121" s="629"/>
      <c r="F121" s="29" t="s">
        <v>215</v>
      </c>
      <c r="G121" s="28"/>
      <c r="H121" s="22"/>
    </row>
    <row r="122" spans="1:8" ht="13.5">
      <c r="A122" s="634" t="s">
        <v>49</v>
      </c>
      <c r="B122" s="635"/>
      <c r="C122" s="635"/>
      <c r="D122" s="635"/>
      <c r="E122" s="635"/>
      <c r="F122" s="635"/>
      <c r="G122" s="635"/>
      <c r="H122" s="636"/>
    </row>
    <row r="123" spans="1:8" ht="13.5">
      <c r="A123" s="656"/>
      <c r="B123" s="657"/>
      <c r="C123" s="657"/>
      <c r="D123" s="657"/>
      <c r="E123" s="658"/>
      <c r="F123" s="32" t="s">
        <v>52</v>
      </c>
      <c r="G123" s="21"/>
      <c r="H123" s="22"/>
    </row>
    <row r="124" spans="1:8" ht="13.5">
      <c r="A124" s="659"/>
      <c r="B124" s="660"/>
      <c r="C124" s="660"/>
      <c r="D124" s="660"/>
      <c r="E124" s="661"/>
      <c r="F124" s="32" t="s">
        <v>53</v>
      </c>
      <c r="G124" s="21"/>
      <c r="H124" s="22"/>
    </row>
    <row r="125" spans="1:8" ht="13.5">
      <c r="A125" s="662"/>
      <c r="B125" s="663"/>
      <c r="C125" s="663"/>
      <c r="D125" s="663"/>
      <c r="E125" s="664"/>
      <c r="F125" s="32" t="s">
        <v>218</v>
      </c>
      <c r="G125" s="21"/>
      <c r="H125" s="22"/>
    </row>
    <row r="126" spans="1:8" ht="13.5">
      <c r="A126" s="634" t="s">
        <v>50</v>
      </c>
      <c r="B126" s="635"/>
      <c r="C126" s="635"/>
      <c r="D126" s="635"/>
      <c r="E126" s="635"/>
      <c r="F126" s="635"/>
      <c r="G126" s="635"/>
      <c r="H126" s="636"/>
    </row>
    <row r="127" spans="1:8" ht="13.5">
      <c r="A127" s="625" t="s">
        <v>165</v>
      </c>
      <c r="B127" s="617"/>
      <c r="C127" s="617"/>
      <c r="D127" s="617"/>
      <c r="E127" s="617"/>
      <c r="F127" s="632"/>
      <c r="G127" s="33"/>
      <c r="H127" s="30"/>
    </row>
    <row r="128" spans="1:8" ht="13.5">
      <c r="A128" s="31"/>
      <c r="B128" s="642"/>
      <c r="C128" s="638"/>
      <c r="D128" s="638"/>
      <c r="E128" s="643"/>
      <c r="F128" s="32" t="s">
        <v>54</v>
      </c>
      <c r="G128" s="21"/>
      <c r="H128" s="22"/>
    </row>
    <row r="129" spans="1:8" ht="13.5">
      <c r="A129" s="31"/>
      <c r="B129" s="644"/>
      <c r="C129" s="645"/>
      <c r="D129" s="645"/>
      <c r="E129" s="646"/>
      <c r="F129" s="32" t="s">
        <v>55</v>
      </c>
      <c r="G129" s="21"/>
      <c r="H129" s="22"/>
    </row>
    <row r="130" spans="1:8" ht="13.5">
      <c r="A130" s="31"/>
      <c r="B130" s="644"/>
      <c r="C130" s="645"/>
      <c r="D130" s="645"/>
      <c r="E130" s="646"/>
      <c r="F130" s="32" t="s">
        <v>56</v>
      </c>
      <c r="G130" s="21"/>
      <c r="H130" s="22"/>
    </row>
    <row r="131" spans="1:8" ht="13.5">
      <c r="A131" s="31"/>
      <c r="B131" s="644"/>
      <c r="C131" s="645"/>
      <c r="D131" s="645"/>
      <c r="E131" s="646"/>
      <c r="F131" s="32" t="s">
        <v>57</v>
      </c>
      <c r="G131" s="21"/>
      <c r="H131" s="22"/>
    </row>
    <row r="132" spans="1:8" ht="13.5">
      <c r="A132" s="31"/>
      <c r="B132" s="644"/>
      <c r="C132" s="645"/>
      <c r="D132" s="645"/>
      <c r="E132" s="646"/>
      <c r="F132" s="32" t="s">
        <v>58</v>
      </c>
      <c r="G132" s="21"/>
      <c r="H132" s="22"/>
    </row>
    <row r="133" spans="1:8" ht="13.5">
      <c r="A133" s="31"/>
      <c r="B133" s="644"/>
      <c r="C133" s="645"/>
      <c r="D133" s="645"/>
      <c r="E133" s="646"/>
      <c r="F133" s="32" t="s">
        <v>59</v>
      </c>
      <c r="G133" s="21"/>
      <c r="H133" s="22"/>
    </row>
    <row r="134" spans="1:8" ht="13.5">
      <c r="A134" s="31"/>
      <c r="B134" s="644"/>
      <c r="C134" s="645"/>
      <c r="D134" s="645"/>
      <c r="E134" s="646"/>
      <c r="F134" s="32" t="s">
        <v>60</v>
      </c>
      <c r="G134" s="21"/>
      <c r="H134" s="22"/>
    </row>
    <row r="135" spans="1:8" ht="13.5">
      <c r="A135" s="31"/>
      <c r="B135" s="644"/>
      <c r="C135" s="645"/>
      <c r="D135" s="645"/>
      <c r="E135" s="646"/>
      <c r="F135" s="32" t="s">
        <v>61</v>
      </c>
      <c r="G135" s="21"/>
      <c r="H135" s="22"/>
    </row>
    <row r="136" spans="1:8" ht="13.5">
      <c r="A136" s="31"/>
      <c r="B136" s="644"/>
      <c r="C136" s="645"/>
      <c r="D136" s="645"/>
      <c r="E136" s="646"/>
      <c r="F136" s="32" t="s">
        <v>62</v>
      </c>
      <c r="G136" s="21"/>
      <c r="H136" s="22"/>
    </row>
    <row r="137" spans="1:8" ht="13.5">
      <c r="A137" s="31"/>
      <c r="B137" s="644"/>
      <c r="C137" s="645"/>
      <c r="D137" s="645"/>
      <c r="E137" s="646"/>
      <c r="F137" s="32" t="s">
        <v>669</v>
      </c>
      <c r="G137" s="21"/>
      <c r="H137" s="22"/>
    </row>
    <row r="138" spans="1:8" ht="13.5">
      <c r="A138" s="31"/>
      <c r="B138" s="647"/>
      <c r="C138" s="648"/>
      <c r="D138" s="648"/>
      <c r="E138" s="649"/>
      <c r="F138" s="32" t="s">
        <v>670</v>
      </c>
      <c r="G138" s="21"/>
      <c r="H138" s="22"/>
    </row>
    <row r="139" spans="1:8" ht="13.5">
      <c r="A139" s="637" t="s">
        <v>167</v>
      </c>
      <c r="B139" s="638"/>
      <c r="C139" s="638"/>
      <c r="D139" s="638"/>
      <c r="E139" s="638"/>
      <c r="F139" s="638"/>
      <c r="G139" s="638"/>
      <c r="H139" s="639"/>
    </row>
    <row r="140" spans="1:8" ht="13.5">
      <c r="A140" s="23"/>
      <c r="B140" s="629" t="s">
        <v>166</v>
      </c>
      <c r="C140" s="629"/>
      <c r="D140" s="629"/>
      <c r="E140" s="629"/>
      <c r="F140" s="32" t="s">
        <v>63</v>
      </c>
      <c r="G140" s="21"/>
      <c r="H140" s="22"/>
    </row>
    <row r="141" spans="1:8" ht="13.5">
      <c r="A141" s="23"/>
      <c r="B141" s="629"/>
      <c r="C141" s="629"/>
      <c r="D141" s="629"/>
      <c r="E141" s="629"/>
      <c r="F141" s="32" t="s">
        <v>64</v>
      </c>
      <c r="G141" s="21"/>
      <c r="H141" s="22"/>
    </row>
    <row r="142" spans="1:8" ht="13.5">
      <c r="A142" s="23"/>
      <c r="B142" s="629"/>
      <c r="C142" s="629"/>
      <c r="D142" s="629"/>
      <c r="E142" s="629"/>
      <c r="F142" s="32" t="s">
        <v>65</v>
      </c>
      <c r="G142" s="21"/>
      <c r="H142" s="22"/>
    </row>
    <row r="143" spans="1:8" ht="13.5">
      <c r="A143" s="23"/>
      <c r="B143" s="629"/>
      <c r="C143" s="629"/>
      <c r="D143" s="629"/>
      <c r="E143" s="629"/>
      <c r="F143" s="32" t="s">
        <v>219</v>
      </c>
      <c r="G143" s="21"/>
      <c r="H143" s="22"/>
    </row>
    <row r="144" spans="1:8" ht="13.5">
      <c r="A144" s="23"/>
      <c r="B144" s="629"/>
      <c r="C144" s="629"/>
      <c r="D144" s="629"/>
      <c r="E144" s="629"/>
      <c r="F144" s="32" t="s">
        <v>66</v>
      </c>
      <c r="G144" s="21"/>
      <c r="H144" s="22"/>
    </row>
    <row r="145" spans="1:8" ht="13.5">
      <c r="A145" s="23"/>
      <c r="B145" s="629"/>
      <c r="C145" s="629"/>
      <c r="D145" s="629"/>
      <c r="E145" s="629"/>
      <c r="F145" s="32" t="s">
        <v>67</v>
      </c>
      <c r="G145" s="21"/>
      <c r="H145" s="22"/>
    </row>
    <row r="146" spans="1:8" ht="13.5">
      <c r="A146" s="23"/>
      <c r="B146" s="629"/>
      <c r="C146" s="629"/>
      <c r="D146" s="629"/>
      <c r="E146" s="629"/>
      <c r="F146" s="32" t="s">
        <v>68</v>
      </c>
      <c r="G146" s="21"/>
      <c r="H146" s="22"/>
    </row>
    <row r="147" spans="1:8" ht="13.5">
      <c r="A147" s="23"/>
      <c r="B147" s="629"/>
      <c r="C147" s="629"/>
      <c r="D147" s="629"/>
      <c r="E147" s="629"/>
      <c r="F147" s="32" t="s">
        <v>69</v>
      </c>
      <c r="G147" s="21"/>
      <c r="H147" s="22"/>
    </row>
    <row r="148" spans="1:8" ht="13.5">
      <c r="A148" s="23"/>
      <c r="B148" s="629"/>
      <c r="C148" s="629"/>
      <c r="D148" s="629"/>
      <c r="E148" s="629"/>
      <c r="F148" s="32" t="s">
        <v>70</v>
      </c>
      <c r="G148" s="21"/>
      <c r="H148" s="22"/>
    </row>
    <row r="149" spans="1:8" ht="13.5">
      <c r="A149" s="23"/>
      <c r="B149" s="629"/>
      <c r="C149" s="629"/>
      <c r="D149" s="629"/>
      <c r="E149" s="629"/>
      <c r="F149" s="32" t="s">
        <v>71</v>
      </c>
      <c r="G149" s="21"/>
      <c r="H149" s="22"/>
    </row>
    <row r="150" spans="1:8" ht="13.5">
      <c r="A150" s="23"/>
      <c r="B150" s="629"/>
      <c r="C150" s="629"/>
      <c r="D150" s="629"/>
      <c r="E150" s="629"/>
      <c r="F150" s="32" t="s">
        <v>220</v>
      </c>
      <c r="G150" s="21"/>
      <c r="H150" s="22"/>
    </row>
    <row r="151" spans="1:8" ht="13.5">
      <c r="A151" s="23"/>
      <c r="B151" s="629"/>
      <c r="C151" s="629"/>
      <c r="D151" s="629"/>
      <c r="E151" s="629"/>
      <c r="F151" s="32" t="s">
        <v>72</v>
      </c>
      <c r="G151" s="21"/>
      <c r="H151" s="22"/>
    </row>
    <row r="152" spans="1:8" ht="13.5">
      <c r="A152" s="23"/>
      <c r="B152" s="629"/>
      <c r="C152" s="629"/>
      <c r="D152" s="629"/>
      <c r="E152" s="629"/>
      <c r="F152" s="32" t="s">
        <v>73</v>
      </c>
      <c r="G152" s="21"/>
      <c r="H152" s="22"/>
    </row>
    <row r="153" spans="1:8" ht="13.5">
      <c r="A153" s="23"/>
      <c r="B153" s="629"/>
      <c r="C153" s="629"/>
      <c r="D153" s="629"/>
      <c r="E153" s="629"/>
      <c r="F153" s="32" t="s">
        <v>74</v>
      </c>
      <c r="G153" s="21"/>
      <c r="H153" s="22"/>
    </row>
    <row r="154" spans="1:8" ht="13.5">
      <c r="A154" s="23"/>
      <c r="B154" s="629"/>
      <c r="C154" s="629"/>
      <c r="D154" s="629"/>
      <c r="E154" s="629"/>
      <c r="F154" s="32" t="s">
        <v>75</v>
      </c>
      <c r="G154" s="21"/>
      <c r="H154" s="22"/>
    </row>
    <row r="155" spans="1:8" ht="13.5">
      <c r="A155" s="23"/>
      <c r="B155" s="629"/>
      <c r="C155" s="629"/>
      <c r="D155" s="629"/>
      <c r="E155" s="629"/>
      <c r="F155" s="32" t="s">
        <v>76</v>
      </c>
      <c r="G155" s="21"/>
      <c r="H155" s="22"/>
    </row>
    <row r="156" spans="1:8" ht="13.5">
      <c r="A156" s="23"/>
      <c r="B156" s="629"/>
      <c r="C156" s="629"/>
      <c r="D156" s="629"/>
      <c r="E156" s="629"/>
      <c r="F156" s="32" t="s">
        <v>713</v>
      </c>
      <c r="G156" s="21"/>
      <c r="H156" s="22"/>
    </row>
    <row r="157" spans="1:8" ht="13.5">
      <c r="A157" s="23"/>
      <c r="B157" s="629"/>
      <c r="C157" s="629"/>
      <c r="D157" s="629"/>
      <c r="E157" s="629"/>
      <c r="F157" s="32" t="s">
        <v>77</v>
      </c>
      <c r="G157" s="21"/>
      <c r="H157" s="22"/>
    </row>
    <row r="158" spans="1:8" ht="13.5">
      <c r="A158" s="23"/>
      <c r="B158" s="629"/>
      <c r="C158" s="629"/>
      <c r="D158" s="629"/>
      <c r="E158" s="629"/>
      <c r="F158" s="32" t="s">
        <v>78</v>
      </c>
      <c r="G158" s="21"/>
      <c r="H158" s="22"/>
    </row>
    <row r="159" spans="1:8" ht="13.5">
      <c r="A159" s="23"/>
      <c r="B159" s="616" t="s">
        <v>168</v>
      </c>
      <c r="C159" s="617"/>
      <c r="D159" s="617"/>
      <c r="E159" s="618"/>
      <c r="F159" s="32" t="s">
        <v>79</v>
      </c>
      <c r="G159" s="21"/>
      <c r="H159" s="22"/>
    </row>
    <row r="160" spans="1:8" ht="13.5">
      <c r="A160" s="23"/>
      <c r="B160" s="619"/>
      <c r="C160" s="620"/>
      <c r="D160" s="620"/>
      <c r="E160" s="621"/>
      <c r="F160" s="32" t="s">
        <v>80</v>
      </c>
      <c r="G160" s="21"/>
      <c r="H160" s="22"/>
    </row>
    <row r="161" spans="1:8" ht="13.5">
      <c r="A161" s="23"/>
      <c r="B161" s="619"/>
      <c r="C161" s="620"/>
      <c r="D161" s="620"/>
      <c r="E161" s="621"/>
      <c r="F161" s="32" t="s">
        <v>81</v>
      </c>
      <c r="G161" s="21"/>
      <c r="H161" s="22"/>
    </row>
    <row r="162" spans="1:8" ht="13.5">
      <c r="A162" s="23"/>
      <c r="B162" s="619"/>
      <c r="C162" s="620"/>
      <c r="D162" s="620"/>
      <c r="E162" s="621"/>
      <c r="F162" s="32" t="s">
        <v>82</v>
      </c>
      <c r="G162" s="21"/>
      <c r="H162" s="22"/>
    </row>
    <row r="163" spans="1:8" ht="13.5">
      <c r="A163" s="23"/>
      <c r="B163" s="619"/>
      <c r="C163" s="620"/>
      <c r="D163" s="620"/>
      <c r="E163" s="621"/>
      <c r="F163" s="32" t="s">
        <v>83</v>
      </c>
      <c r="G163" s="21"/>
      <c r="H163" s="22"/>
    </row>
    <row r="164" spans="1:8" ht="13.5">
      <c r="A164" s="23"/>
      <c r="B164" s="619"/>
      <c r="C164" s="620"/>
      <c r="D164" s="620"/>
      <c r="E164" s="621"/>
      <c r="F164" s="32" t="s">
        <v>84</v>
      </c>
      <c r="G164" s="21"/>
      <c r="H164" s="22"/>
    </row>
    <row r="165" spans="1:8" ht="13.5">
      <c r="A165" s="23"/>
      <c r="B165" s="619"/>
      <c r="C165" s="620"/>
      <c r="D165" s="620"/>
      <c r="E165" s="621"/>
      <c r="F165" s="32" t="s">
        <v>85</v>
      </c>
      <c r="G165" s="21"/>
      <c r="H165" s="22"/>
    </row>
    <row r="166" spans="1:8" ht="13.5">
      <c r="A166" s="23"/>
      <c r="B166" s="619"/>
      <c r="C166" s="620"/>
      <c r="D166" s="620"/>
      <c r="E166" s="621"/>
      <c r="F166" s="32" t="s">
        <v>86</v>
      </c>
      <c r="G166" s="21"/>
      <c r="H166" s="22"/>
    </row>
    <row r="167" spans="1:8" ht="13.5">
      <c r="A167" s="23"/>
      <c r="B167" s="619"/>
      <c r="C167" s="620"/>
      <c r="D167" s="620"/>
      <c r="E167" s="621"/>
      <c r="F167" s="32" t="s">
        <v>87</v>
      </c>
      <c r="G167" s="21"/>
      <c r="H167" s="22"/>
    </row>
    <row r="168" spans="1:8" ht="13.5">
      <c r="A168" s="23"/>
      <c r="B168" s="619"/>
      <c r="C168" s="620"/>
      <c r="D168" s="620"/>
      <c r="E168" s="621"/>
      <c r="F168" s="32" t="s">
        <v>88</v>
      </c>
      <c r="G168" s="21"/>
      <c r="H168" s="22"/>
    </row>
    <row r="169" spans="1:8" ht="13.5">
      <c r="A169" s="23"/>
      <c r="B169" s="619"/>
      <c r="C169" s="620"/>
      <c r="D169" s="620"/>
      <c r="E169" s="621"/>
      <c r="F169" s="32" t="s">
        <v>89</v>
      </c>
      <c r="G169" s="21"/>
      <c r="H169" s="22"/>
    </row>
    <row r="170" spans="1:8" ht="13.5">
      <c r="A170" s="23"/>
      <c r="B170" s="619"/>
      <c r="C170" s="620"/>
      <c r="D170" s="620"/>
      <c r="E170" s="621"/>
      <c r="F170" s="32" t="s">
        <v>90</v>
      </c>
      <c r="G170" s="21"/>
      <c r="H170" s="22"/>
    </row>
    <row r="171" spans="1:8" ht="13.5">
      <c r="A171" s="23"/>
      <c r="B171" s="622"/>
      <c r="C171" s="623"/>
      <c r="D171" s="623"/>
      <c r="E171" s="624"/>
      <c r="F171" s="32" t="s">
        <v>671</v>
      </c>
      <c r="G171" s="21"/>
      <c r="H171" s="22"/>
    </row>
    <row r="172" spans="1:8" ht="13.5">
      <c r="A172" s="31"/>
      <c r="B172" s="616" t="s">
        <v>169</v>
      </c>
      <c r="C172" s="617"/>
      <c r="D172" s="617"/>
      <c r="E172" s="618"/>
      <c r="F172" s="34" t="s">
        <v>91</v>
      </c>
      <c r="G172" s="21"/>
      <c r="H172" s="22"/>
    </row>
    <row r="173" spans="1:8" ht="13.5">
      <c r="A173" s="31"/>
      <c r="B173" s="619"/>
      <c r="C173" s="620"/>
      <c r="D173" s="620"/>
      <c r="E173" s="621"/>
      <c r="F173" s="34" t="s">
        <v>92</v>
      </c>
      <c r="G173" s="21"/>
      <c r="H173" s="22"/>
    </row>
    <row r="174" spans="1:8" ht="13.5">
      <c r="A174" s="31"/>
      <c r="B174" s="619"/>
      <c r="C174" s="620"/>
      <c r="D174" s="620"/>
      <c r="E174" s="621"/>
      <c r="F174" s="34" t="s">
        <v>93</v>
      </c>
      <c r="G174" s="21"/>
      <c r="H174" s="22"/>
    </row>
    <row r="175" spans="1:8" ht="13.5">
      <c r="A175" s="31"/>
      <c r="B175" s="619"/>
      <c r="C175" s="620"/>
      <c r="D175" s="620"/>
      <c r="E175" s="621"/>
      <c r="F175" s="34" t="s">
        <v>94</v>
      </c>
      <c r="G175" s="21"/>
      <c r="H175" s="22"/>
    </row>
    <row r="176" spans="1:8" ht="13.5">
      <c r="A176" s="31"/>
      <c r="B176" s="619"/>
      <c r="C176" s="620"/>
      <c r="D176" s="620"/>
      <c r="E176" s="621"/>
      <c r="F176" s="34" t="s">
        <v>95</v>
      </c>
      <c r="G176" s="21"/>
      <c r="H176" s="22"/>
    </row>
    <row r="177" spans="1:8" ht="13.5">
      <c r="A177" s="640"/>
      <c r="B177" s="619"/>
      <c r="C177" s="620"/>
      <c r="D177" s="620"/>
      <c r="E177" s="621"/>
      <c r="F177" s="34" t="s">
        <v>96</v>
      </c>
      <c r="G177" s="21"/>
      <c r="H177" s="22"/>
    </row>
    <row r="178" spans="1:8" ht="13.5">
      <c r="A178" s="640"/>
      <c r="B178" s="619"/>
      <c r="C178" s="620"/>
      <c r="D178" s="620"/>
      <c r="E178" s="621"/>
      <c r="F178" s="34" t="s">
        <v>672</v>
      </c>
      <c r="G178" s="484"/>
      <c r="H178" s="485"/>
    </row>
    <row r="179" spans="1:8" ht="13.5">
      <c r="A179" s="641"/>
      <c r="B179" s="622"/>
      <c r="C179" s="623"/>
      <c r="D179" s="623"/>
      <c r="E179" s="624"/>
      <c r="F179" s="34" t="s">
        <v>673</v>
      </c>
      <c r="G179" s="484"/>
      <c r="H179" s="485"/>
    </row>
    <row r="180" spans="1:8" ht="13.5">
      <c r="A180" s="625" t="s">
        <v>170</v>
      </c>
      <c r="B180" s="617"/>
      <c r="C180" s="617"/>
      <c r="D180" s="617"/>
      <c r="E180" s="617"/>
      <c r="F180" s="617"/>
      <c r="G180" s="617"/>
      <c r="H180" s="628"/>
    </row>
    <row r="181" spans="1:8" ht="13.5">
      <c r="A181" s="23"/>
      <c r="B181" s="629" t="s">
        <v>171</v>
      </c>
      <c r="C181" s="629"/>
      <c r="D181" s="629"/>
      <c r="E181" s="629"/>
      <c r="F181" s="32" t="s">
        <v>97</v>
      </c>
      <c r="G181" s="21"/>
      <c r="H181" s="22"/>
    </row>
    <row r="182" spans="1:8" ht="13.5">
      <c r="A182" s="23"/>
      <c r="B182" s="629"/>
      <c r="C182" s="629"/>
      <c r="D182" s="629"/>
      <c r="E182" s="629"/>
      <c r="F182" s="32" t="s">
        <v>98</v>
      </c>
      <c r="G182" s="21"/>
      <c r="H182" s="22"/>
    </row>
    <row r="183" spans="1:8" ht="13.5">
      <c r="A183" s="23"/>
      <c r="B183" s="629"/>
      <c r="C183" s="629"/>
      <c r="D183" s="629"/>
      <c r="E183" s="629"/>
      <c r="F183" s="32" t="s">
        <v>99</v>
      </c>
      <c r="G183" s="21"/>
      <c r="H183" s="22"/>
    </row>
    <row r="184" spans="1:8" ht="13.5">
      <c r="A184" s="23"/>
      <c r="B184" s="629"/>
      <c r="C184" s="629"/>
      <c r="D184" s="629"/>
      <c r="E184" s="629"/>
      <c r="F184" s="32" t="s">
        <v>100</v>
      </c>
      <c r="G184" s="21"/>
      <c r="H184" s="22"/>
    </row>
    <row r="185" spans="1:8" ht="13.5">
      <c r="A185" s="23"/>
      <c r="B185" s="629"/>
      <c r="C185" s="629"/>
      <c r="D185" s="629"/>
      <c r="E185" s="629"/>
      <c r="F185" s="32" t="s">
        <v>101</v>
      </c>
      <c r="G185" s="21"/>
      <c r="H185" s="22"/>
    </row>
    <row r="186" spans="1:8" ht="13.5">
      <c r="A186" s="23"/>
      <c r="B186" s="629"/>
      <c r="C186" s="629"/>
      <c r="D186" s="629"/>
      <c r="E186" s="629"/>
      <c r="F186" s="32" t="s">
        <v>102</v>
      </c>
      <c r="G186" s="21"/>
      <c r="H186" s="22"/>
    </row>
    <row r="187" spans="1:8" ht="13.5">
      <c r="A187" s="23"/>
      <c r="B187" s="629"/>
      <c r="C187" s="629"/>
      <c r="D187" s="629"/>
      <c r="E187" s="629"/>
      <c r="F187" s="32" t="s">
        <v>103</v>
      </c>
      <c r="G187" s="21"/>
      <c r="H187" s="22"/>
    </row>
    <row r="188" spans="1:8" ht="13.5">
      <c r="A188" s="23"/>
      <c r="B188" s="629"/>
      <c r="C188" s="629"/>
      <c r="D188" s="629"/>
      <c r="E188" s="629"/>
      <c r="F188" s="32" t="s">
        <v>104</v>
      </c>
      <c r="G188" s="21"/>
      <c r="H188" s="22"/>
    </row>
    <row r="189" spans="1:8" ht="13.5">
      <c r="A189" s="23"/>
      <c r="B189" s="629" t="s">
        <v>172</v>
      </c>
      <c r="C189" s="629"/>
      <c r="D189" s="629"/>
      <c r="E189" s="629"/>
      <c r="F189" s="34" t="s">
        <v>105</v>
      </c>
      <c r="G189" s="21"/>
      <c r="H189" s="22"/>
    </row>
    <row r="190" spans="1:8" ht="13.5">
      <c r="A190" s="640"/>
      <c r="B190" s="629"/>
      <c r="C190" s="629"/>
      <c r="D190" s="629"/>
      <c r="E190" s="629"/>
      <c r="F190" s="34" t="s">
        <v>106</v>
      </c>
      <c r="G190" s="21"/>
      <c r="H190" s="22"/>
    </row>
    <row r="191" spans="1:8" ht="13.5">
      <c r="A191" s="641"/>
      <c r="B191" s="629" t="s">
        <v>674</v>
      </c>
      <c r="C191" s="629"/>
      <c r="D191" s="629"/>
      <c r="E191" s="629"/>
      <c r="F191" s="32" t="s">
        <v>675</v>
      </c>
      <c r="G191" s="28"/>
      <c r="H191" s="22"/>
    </row>
    <row r="192" spans="1:8" ht="13.5">
      <c r="A192" s="625" t="s">
        <v>173</v>
      </c>
      <c r="B192" s="617"/>
      <c r="C192" s="617"/>
      <c r="D192" s="617"/>
      <c r="E192" s="617"/>
      <c r="F192" s="617"/>
      <c r="G192" s="617"/>
      <c r="H192" s="628"/>
    </row>
    <row r="193" spans="1:8" ht="13.5">
      <c r="A193" s="23"/>
      <c r="B193" s="629" t="s">
        <v>174</v>
      </c>
      <c r="C193" s="629"/>
      <c r="D193" s="629"/>
      <c r="E193" s="629"/>
      <c r="F193" s="34" t="s">
        <v>107</v>
      </c>
      <c r="G193" s="21"/>
      <c r="H193" s="22"/>
    </row>
    <row r="194" spans="1:8" ht="13.5">
      <c r="A194" s="23"/>
      <c r="B194" s="629"/>
      <c r="C194" s="629"/>
      <c r="D194" s="629"/>
      <c r="E194" s="629"/>
      <c r="F194" s="34" t="s">
        <v>108</v>
      </c>
      <c r="G194" s="21"/>
      <c r="H194" s="22"/>
    </row>
    <row r="195" spans="1:8" ht="13.5">
      <c r="A195" s="23"/>
      <c r="B195" s="629"/>
      <c r="C195" s="629"/>
      <c r="D195" s="629"/>
      <c r="E195" s="629"/>
      <c r="F195" s="34" t="s">
        <v>109</v>
      </c>
      <c r="G195" s="21"/>
      <c r="H195" s="22"/>
    </row>
    <row r="196" spans="1:8" ht="13.5">
      <c r="A196" s="23"/>
      <c r="B196" s="629"/>
      <c r="C196" s="629"/>
      <c r="D196" s="629"/>
      <c r="E196" s="629"/>
      <c r="F196" s="34" t="s">
        <v>221</v>
      </c>
      <c r="G196" s="21"/>
      <c r="H196" s="22"/>
    </row>
    <row r="197" spans="1:8" ht="13.5">
      <c r="A197" s="23"/>
      <c r="B197" s="629"/>
      <c r="C197" s="629"/>
      <c r="D197" s="629"/>
      <c r="E197" s="629"/>
      <c r="F197" s="34" t="s">
        <v>110</v>
      </c>
      <c r="G197" s="21"/>
      <c r="H197" s="22"/>
    </row>
    <row r="198" spans="1:8" ht="13.5">
      <c r="A198" s="23"/>
      <c r="B198" s="616" t="s">
        <v>175</v>
      </c>
      <c r="C198" s="617"/>
      <c r="D198" s="617"/>
      <c r="E198" s="618"/>
      <c r="F198" s="34" t="s">
        <v>111</v>
      </c>
      <c r="G198" s="21"/>
      <c r="H198" s="22"/>
    </row>
    <row r="199" spans="1:8" ht="13.5">
      <c r="A199" s="23"/>
      <c r="B199" s="619"/>
      <c r="C199" s="620"/>
      <c r="D199" s="620"/>
      <c r="E199" s="621"/>
      <c r="F199" s="34" t="s">
        <v>112</v>
      </c>
      <c r="G199" s="21"/>
      <c r="H199" s="22"/>
    </row>
    <row r="200" spans="1:8" ht="13.5">
      <c r="A200" s="23"/>
      <c r="B200" s="619"/>
      <c r="C200" s="620"/>
      <c r="D200" s="620"/>
      <c r="E200" s="621"/>
      <c r="F200" s="34" t="s">
        <v>113</v>
      </c>
      <c r="G200" s="21"/>
      <c r="H200" s="22"/>
    </row>
    <row r="201" spans="1:8" ht="13.5">
      <c r="A201" s="23"/>
      <c r="B201" s="619"/>
      <c r="C201" s="620"/>
      <c r="D201" s="620"/>
      <c r="E201" s="621"/>
      <c r="F201" s="34" t="s">
        <v>222</v>
      </c>
      <c r="G201" s="21"/>
      <c r="H201" s="22"/>
    </row>
    <row r="202" spans="1:8" ht="13.5">
      <c r="A202" s="23"/>
      <c r="B202" s="619"/>
      <c r="C202" s="620"/>
      <c r="D202" s="620"/>
      <c r="E202" s="621"/>
      <c r="F202" s="34" t="s">
        <v>114</v>
      </c>
      <c r="G202" s="21"/>
      <c r="H202" s="22"/>
    </row>
    <row r="203" spans="1:8" ht="13.5">
      <c r="A203" s="23"/>
      <c r="B203" s="622"/>
      <c r="C203" s="623"/>
      <c r="D203" s="623"/>
      <c r="E203" s="624"/>
      <c r="F203" s="34" t="s">
        <v>676</v>
      </c>
      <c r="G203" s="21"/>
      <c r="H203" s="22"/>
    </row>
    <row r="204" spans="1:8" ht="13.5">
      <c r="A204" s="23"/>
      <c r="B204" s="629" t="s">
        <v>176</v>
      </c>
      <c r="C204" s="629"/>
      <c r="D204" s="629"/>
      <c r="E204" s="629"/>
      <c r="F204" s="32" t="s">
        <v>223</v>
      </c>
      <c r="G204" s="28"/>
      <c r="H204" s="22"/>
    </row>
    <row r="205" spans="1:8" ht="13.5">
      <c r="A205" s="23"/>
      <c r="B205" s="630"/>
      <c r="C205" s="630"/>
      <c r="D205" s="630"/>
      <c r="E205" s="630"/>
      <c r="F205" s="32" t="s">
        <v>115</v>
      </c>
      <c r="G205" s="28"/>
      <c r="H205" s="22"/>
    </row>
    <row r="206" spans="1:8" ht="13.5">
      <c r="A206" s="23"/>
      <c r="B206" s="630"/>
      <c r="C206" s="630"/>
      <c r="D206" s="630"/>
      <c r="E206" s="630"/>
      <c r="F206" s="32" t="s">
        <v>116</v>
      </c>
      <c r="G206" s="28"/>
      <c r="H206" s="22"/>
    </row>
    <row r="207" spans="1:8" ht="13.5">
      <c r="A207" s="625" t="s">
        <v>177</v>
      </c>
      <c r="B207" s="617"/>
      <c r="C207" s="617"/>
      <c r="D207" s="617"/>
      <c r="E207" s="617"/>
      <c r="F207" s="35"/>
      <c r="G207" s="21"/>
      <c r="H207" s="22"/>
    </row>
    <row r="208" spans="1:8" ht="13.5">
      <c r="A208" s="626"/>
      <c r="B208" s="620"/>
      <c r="C208" s="620"/>
      <c r="D208" s="620"/>
      <c r="E208" s="620"/>
      <c r="F208" s="32" t="s">
        <v>117</v>
      </c>
      <c r="G208" s="21"/>
      <c r="H208" s="22"/>
    </row>
    <row r="209" spans="1:8" ht="13.5">
      <c r="A209" s="626"/>
      <c r="B209" s="620"/>
      <c r="C209" s="620"/>
      <c r="D209" s="620"/>
      <c r="E209" s="620"/>
      <c r="F209" s="32" t="s">
        <v>118</v>
      </c>
      <c r="G209" s="21"/>
      <c r="H209" s="22"/>
    </row>
    <row r="210" spans="1:8" ht="13.5">
      <c r="A210" s="626"/>
      <c r="B210" s="620"/>
      <c r="C210" s="620"/>
      <c r="D210" s="620"/>
      <c r="E210" s="620"/>
      <c r="F210" s="32" t="s">
        <v>119</v>
      </c>
      <c r="G210" s="21"/>
      <c r="H210" s="22"/>
    </row>
    <row r="211" spans="1:8" ht="13.5">
      <c r="A211" s="627"/>
      <c r="B211" s="623"/>
      <c r="C211" s="623"/>
      <c r="D211" s="623"/>
      <c r="E211" s="623"/>
      <c r="F211" s="32" t="s">
        <v>712</v>
      </c>
      <c r="G211" s="28"/>
      <c r="H211" s="22"/>
    </row>
    <row r="212" spans="1:8" ht="13.5">
      <c r="A212" s="634" t="s">
        <v>178</v>
      </c>
      <c r="B212" s="635"/>
      <c r="C212" s="635"/>
      <c r="D212" s="635"/>
      <c r="E212" s="635"/>
      <c r="F212" s="635"/>
      <c r="G212" s="635"/>
      <c r="H212" s="636"/>
    </row>
    <row r="213" spans="1:8" ht="13.5">
      <c r="A213" s="625" t="s">
        <v>179</v>
      </c>
      <c r="B213" s="617"/>
      <c r="C213" s="617"/>
      <c r="D213" s="617"/>
      <c r="E213" s="617"/>
      <c r="F213" s="617"/>
      <c r="G213" s="617"/>
      <c r="H213" s="628"/>
    </row>
    <row r="214" spans="1:8" ht="13.5">
      <c r="A214" s="23"/>
      <c r="B214" s="629" t="s">
        <v>180</v>
      </c>
      <c r="C214" s="629"/>
      <c r="D214" s="629"/>
      <c r="E214" s="629"/>
      <c r="F214" s="32" t="s">
        <v>120</v>
      </c>
      <c r="G214" s="21"/>
      <c r="H214" s="22"/>
    </row>
    <row r="215" spans="1:8" ht="13.5">
      <c r="A215" s="23"/>
      <c r="B215" s="629" t="s">
        <v>181</v>
      </c>
      <c r="C215" s="629"/>
      <c r="D215" s="629"/>
      <c r="E215" s="629"/>
      <c r="F215" s="32" t="s">
        <v>121</v>
      </c>
      <c r="G215" s="21"/>
      <c r="H215" s="22"/>
    </row>
    <row r="216" spans="1:8" ht="13.5">
      <c r="A216" s="23"/>
      <c r="B216" s="629" t="s">
        <v>182</v>
      </c>
      <c r="C216" s="629"/>
      <c r="D216" s="629"/>
      <c r="E216" s="629"/>
      <c r="F216" s="32" t="s">
        <v>677</v>
      </c>
      <c r="G216" s="21"/>
      <c r="H216" s="22"/>
    </row>
    <row r="217" spans="1:8" ht="13.5">
      <c r="A217" s="23"/>
      <c r="B217" s="616" t="s">
        <v>183</v>
      </c>
      <c r="C217" s="617"/>
      <c r="D217" s="617"/>
      <c r="E217" s="618"/>
      <c r="F217" s="36" t="s">
        <v>678</v>
      </c>
      <c r="G217" s="21"/>
      <c r="H217" s="22"/>
    </row>
    <row r="218" spans="1:8" ht="13.5">
      <c r="A218" s="23"/>
      <c r="B218" s="619"/>
      <c r="C218" s="620"/>
      <c r="D218" s="620"/>
      <c r="E218" s="621"/>
      <c r="F218" s="36" t="s">
        <v>679</v>
      </c>
      <c r="G218" s="21"/>
      <c r="H218" s="22"/>
    </row>
    <row r="219" spans="1:8" ht="13.5">
      <c r="A219" s="23"/>
      <c r="B219" s="619"/>
      <c r="C219" s="620"/>
      <c r="D219" s="620"/>
      <c r="E219" s="621"/>
      <c r="F219" s="36" t="s">
        <v>680</v>
      </c>
      <c r="G219" s="21"/>
      <c r="H219" s="22"/>
    </row>
    <row r="220" spans="1:8" ht="13.5">
      <c r="A220" s="23"/>
      <c r="B220" s="619"/>
      <c r="C220" s="620"/>
      <c r="D220" s="620"/>
      <c r="E220" s="621"/>
      <c r="F220" s="36" t="s">
        <v>681</v>
      </c>
      <c r="G220" s="21"/>
      <c r="H220" s="22"/>
    </row>
    <row r="221" spans="1:8" ht="13.5">
      <c r="A221" s="23"/>
      <c r="B221" s="622"/>
      <c r="C221" s="623"/>
      <c r="D221" s="623"/>
      <c r="E221" s="624"/>
      <c r="F221" s="36" t="s">
        <v>682</v>
      </c>
      <c r="G221" s="21"/>
      <c r="H221" s="22"/>
    </row>
    <row r="222" spans="1:8" ht="13.5">
      <c r="A222" s="23"/>
      <c r="B222" s="616" t="s">
        <v>684</v>
      </c>
      <c r="C222" s="617"/>
      <c r="D222" s="617"/>
      <c r="E222" s="618"/>
      <c r="F222" s="36" t="s">
        <v>683</v>
      </c>
      <c r="G222" s="21"/>
      <c r="H222" s="22"/>
    </row>
    <row r="223" spans="1:8" ht="13.5">
      <c r="A223" s="23"/>
      <c r="B223" s="616" t="s">
        <v>686</v>
      </c>
      <c r="C223" s="617"/>
      <c r="D223" s="617"/>
      <c r="E223" s="618"/>
      <c r="F223" s="36" t="s">
        <v>687</v>
      </c>
      <c r="G223" s="21"/>
      <c r="H223" s="22"/>
    </row>
    <row r="224" spans="1:8" ht="13.5">
      <c r="A224" s="486" t="s">
        <v>688</v>
      </c>
      <c r="B224" s="616" t="s">
        <v>689</v>
      </c>
      <c r="C224" s="617"/>
      <c r="D224" s="617"/>
      <c r="E224" s="618"/>
      <c r="F224" s="36" t="s">
        <v>690</v>
      </c>
      <c r="G224" s="21"/>
      <c r="H224" s="22"/>
    </row>
    <row r="225" spans="1:8" ht="13.5">
      <c r="A225" s="31"/>
      <c r="B225" s="622"/>
      <c r="C225" s="623"/>
      <c r="D225" s="623"/>
      <c r="E225" s="624"/>
      <c r="F225" s="36" t="s">
        <v>691</v>
      </c>
      <c r="G225" s="21"/>
      <c r="H225" s="22"/>
    </row>
    <row r="226" spans="1:8" ht="13.5">
      <c r="A226" s="31"/>
      <c r="B226" s="616" t="s">
        <v>692</v>
      </c>
      <c r="C226" s="617"/>
      <c r="D226" s="617"/>
      <c r="E226" s="618"/>
      <c r="F226" s="36" t="s">
        <v>693</v>
      </c>
      <c r="G226" s="21"/>
      <c r="H226" s="22"/>
    </row>
    <row r="227" spans="1:8" ht="13.5">
      <c r="A227" s="31"/>
      <c r="B227" s="619"/>
      <c r="C227" s="620"/>
      <c r="D227" s="620"/>
      <c r="E227" s="621"/>
      <c r="F227" s="36" t="s">
        <v>694</v>
      </c>
      <c r="G227" s="21"/>
      <c r="H227" s="22"/>
    </row>
    <row r="228" spans="1:8" ht="13.5">
      <c r="A228" s="31"/>
      <c r="B228" s="619"/>
      <c r="C228" s="620"/>
      <c r="D228" s="620"/>
      <c r="E228" s="621"/>
      <c r="F228" s="36" t="s">
        <v>695</v>
      </c>
      <c r="G228" s="21"/>
      <c r="H228" s="22"/>
    </row>
    <row r="229" spans="1:8" ht="13.5">
      <c r="A229" s="31"/>
      <c r="B229" s="619"/>
      <c r="C229" s="620"/>
      <c r="D229" s="620"/>
      <c r="E229" s="621"/>
      <c r="F229" s="36" t="s">
        <v>696</v>
      </c>
      <c r="G229" s="21"/>
      <c r="H229" s="22"/>
    </row>
    <row r="230" spans="1:8" ht="13.5">
      <c r="A230" s="31"/>
      <c r="B230" s="619"/>
      <c r="C230" s="620"/>
      <c r="D230" s="620"/>
      <c r="E230" s="621"/>
      <c r="F230" s="36" t="s">
        <v>697</v>
      </c>
      <c r="G230" s="21"/>
      <c r="H230" s="22"/>
    </row>
    <row r="231" spans="1:8" ht="13.5">
      <c r="A231" s="31"/>
      <c r="B231" s="619"/>
      <c r="C231" s="620"/>
      <c r="D231" s="620"/>
      <c r="E231" s="621"/>
      <c r="F231" s="36" t="s">
        <v>698</v>
      </c>
      <c r="G231" s="21"/>
      <c r="H231" s="22"/>
    </row>
    <row r="232" spans="1:8" ht="13.5">
      <c r="A232" s="31"/>
      <c r="B232" s="619"/>
      <c r="C232" s="620"/>
      <c r="D232" s="620"/>
      <c r="E232" s="621"/>
      <c r="F232" s="36" t="s">
        <v>699</v>
      </c>
      <c r="G232" s="21"/>
      <c r="H232" s="22"/>
    </row>
    <row r="233" spans="1:8" ht="13.5">
      <c r="A233" s="31"/>
      <c r="B233" s="619"/>
      <c r="C233" s="620"/>
      <c r="D233" s="620"/>
      <c r="E233" s="621"/>
      <c r="F233" s="36" t="s">
        <v>700</v>
      </c>
      <c r="G233" s="21"/>
      <c r="H233" s="22"/>
    </row>
    <row r="234" spans="1:8" ht="13.5">
      <c r="A234" s="31"/>
      <c r="B234" s="619"/>
      <c r="C234" s="620"/>
      <c r="D234" s="620"/>
      <c r="E234" s="621"/>
      <c r="F234" s="36" t="s">
        <v>701</v>
      </c>
      <c r="G234" s="21"/>
      <c r="H234" s="22"/>
    </row>
    <row r="235" spans="1:8" ht="13.5">
      <c r="A235" s="31"/>
      <c r="B235" s="622"/>
      <c r="C235" s="623"/>
      <c r="D235" s="623"/>
      <c r="E235" s="624"/>
      <c r="F235" s="36" t="s">
        <v>702</v>
      </c>
      <c r="G235" s="21"/>
      <c r="H235" s="22"/>
    </row>
    <row r="236" spans="1:8" ht="13.5" customHeight="1">
      <c r="A236" s="23"/>
      <c r="B236" s="631" t="s">
        <v>703</v>
      </c>
      <c r="C236" s="632"/>
      <c r="D236" s="632"/>
      <c r="E236" s="633"/>
      <c r="F236" s="32" t="s">
        <v>704</v>
      </c>
      <c r="G236" s="21"/>
      <c r="H236" s="22"/>
    </row>
    <row r="237" spans="1:8" ht="13.5" customHeight="1">
      <c r="A237" s="23"/>
      <c r="B237" s="616" t="s">
        <v>685</v>
      </c>
      <c r="C237" s="617"/>
      <c r="D237" s="617"/>
      <c r="E237" s="618"/>
      <c r="F237" s="32" t="s">
        <v>705</v>
      </c>
      <c r="G237" s="21"/>
      <c r="H237" s="22"/>
    </row>
    <row r="238" spans="1:8" ht="13.5" customHeight="1">
      <c r="A238" s="23"/>
      <c r="B238" s="483"/>
      <c r="C238" s="481"/>
      <c r="D238" s="481"/>
      <c r="E238" s="482"/>
      <c r="F238" s="32" t="s">
        <v>706</v>
      </c>
      <c r="G238" s="21"/>
      <c r="H238" s="22"/>
    </row>
    <row r="239" spans="1:8" ht="13.5" customHeight="1">
      <c r="A239" s="23"/>
      <c r="B239" s="483"/>
      <c r="C239" s="481"/>
      <c r="D239" s="481"/>
      <c r="E239" s="482"/>
      <c r="F239" s="32" t="s">
        <v>707</v>
      </c>
      <c r="G239" s="21"/>
      <c r="H239" s="22"/>
    </row>
    <row r="240" spans="1:8" ht="13.5" customHeight="1">
      <c r="A240" s="23"/>
      <c r="B240" s="483"/>
      <c r="C240" s="481"/>
      <c r="D240" s="481"/>
      <c r="E240" s="482"/>
      <c r="F240" s="32" t="s">
        <v>708</v>
      </c>
      <c r="G240" s="21"/>
      <c r="H240" s="22"/>
    </row>
    <row r="241" spans="1:8" ht="13.5" customHeight="1">
      <c r="A241" s="23"/>
      <c r="B241" s="483"/>
      <c r="C241" s="481"/>
      <c r="D241" s="481"/>
      <c r="E241" s="482"/>
      <c r="F241" s="32" t="s">
        <v>709</v>
      </c>
      <c r="G241" s="21"/>
      <c r="H241" s="22"/>
    </row>
    <row r="242" spans="1:8" ht="13.5" customHeight="1">
      <c r="A242" s="23"/>
      <c r="B242" s="483"/>
      <c r="C242" s="481"/>
      <c r="D242" s="481"/>
      <c r="E242" s="482"/>
      <c r="F242" s="32" t="s">
        <v>710</v>
      </c>
      <c r="G242" s="21"/>
      <c r="H242" s="22"/>
    </row>
    <row r="243" spans="1:8" ht="13.5" customHeight="1" thickBot="1">
      <c r="A243" s="495"/>
      <c r="B243" s="496"/>
      <c r="C243" s="497"/>
      <c r="D243" s="497"/>
      <c r="E243" s="498"/>
      <c r="F243" s="499" t="s">
        <v>711</v>
      </c>
      <c r="G243" s="500"/>
      <c r="H243" s="501"/>
    </row>
    <row r="244" spans="1:8" s="494" customFormat="1" ht="14.25" thickTop="1">
      <c r="A244" s="490"/>
      <c r="B244" s="491"/>
      <c r="C244" s="491"/>
      <c r="D244" s="491"/>
      <c r="E244" s="491"/>
      <c r="F244" s="492"/>
      <c r="G244" s="493"/>
      <c r="H244" s="493"/>
    </row>
    <row r="245" spans="1:8" ht="13.5">
      <c r="A245" s="487"/>
      <c r="B245" s="481"/>
      <c r="C245" s="481"/>
      <c r="D245" s="481"/>
      <c r="E245" s="481"/>
      <c r="F245" s="488"/>
      <c r="G245" s="489"/>
      <c r="H245" s="489"/>
    </row>
    <row r="246" spans="1:8" ht="13.5">
      <c r="A246" s="487"/>
      <c r="B246" s="481"/>
      <c r="C246" s="481"/>
      <c r="D246" s="481"/>
      <c r="E246" s="481"/>
      <c r="F246" s="488"/>
      <c r="G246" s="489"/>
      <c r="H246" s="489"/>
    </row>
    <row r="247" spans="1:8" ht="13.5">
      <c r="A247" s="487"/>
      <c r="B247" s="481"/>
      <c r="C247" s="481"/>
      <c r="D247" s="481"/>
      <c r="E247" s="481"/>
      <c r="F247" s="488"/>
      <c r="G247" s="489"/>
      <c r="H247" s="489"/>
    </row>
    <row r="248" spans="1:8" ht="13.5">
      <c r="A248" s="487"/>
      <c r="B248" s="481"/>
      <c r="C248" s="481"/>
      <c r="D248" s="481"/>
      <c r="E248" s="481"/>
      <c r="F248" s="488"/>
      <c r="G248" s="489"/>
      <c r="H248" s="489"/>
    </row>
    <row r="249" spans="1:8" ht="13.5">
      <c r="A249" s="487"/>
      <c r="B249" s="481"/>
      <c r="C249" s="481"/>
      <c r="D249" s="481"/>
      <c r="E249" s="481"/>
      <c r="F249" s="488"/>
      <c r="G249" s="489"/>
      <c r="H249" s="489"/>
    </row>
  </sheetData>
  <mergeCells count="78">
    <mergeCell ref="A95:H95"/>
    <mergeCell ref="B105:E109"/>
    <mergeCell ref="B31:E40"/>
    <mergeCell ref="B41:E42"/>
    <mergeCell ref="A30:H30"/>
    <mergeCell ref="B79:E80"/>
    <mergeCell ref="A92:A93"/>
    <mergeCell ref="B92:E92"/>
    <mergeCell ref="A91:H91"/>
    <mergeCell ref="A68:A84"/>
    <mergeCell ref="B81:E84"/>
    <mergeCell ref="A86:H86"/>
    <mergeCell ref="G4:H4"/>
    <mergeCell ref="A5:H5"/>
    <mergeCell ref="A66:H66"/>
    <mergeCell ref="B67:E67"/>
    <mergeCell ref="B68:E78"/>
    <mergeCell ref="A7:H7"/>
    <mergeCell ref="B25:E25"/>
    <mergeCell ref="B12:E15"/>
    <mergeCell ref="A16:H16"/>
    <mergeCell ref="B17:E21"/>
    <mergeCell ref="B22:E24"/>
    <mergeCell ref="B43:E49"/>
    <mergeCell ref="B50:E59"/>
    <mergeCell ref="A6:H6"/>
    <mergeCell ref="A9:F9"/>
    <mergeCell ref="B65:E65"/>
    <mergeCell ref="B110:E114"/>
    <mergeCell ref="B128:E138"/>
    <mergeCell ref="A3:H3"/>
    <mergeCell ref="A10:H10"/>
    <mergeCell ref="A126:H126"/>
    <mergeCell ref="B26:E28"/>
    <mergeCell ref="B60:E64"/>
    <mergeCell ref="A29:H29"/>
    <mergeCell ref="A85:H85"/>
    <mergeCell ref="B93:E93"/>
    <mergeCell ref="B96:E101"/>
    <mergeCell ref="B102:E104"/>
    <mergeCell ref="A94:H94"/>
    <mergeCell ref="A87:A90"/>
    <mergeCell ref="A123:E125"/>
    <mergeCell ref="B87:E90"/>
    <mergeCell ref="A127:F127"/>
    <mergeCell ref="B115:E117"/>
    <mergeCell ref="B119:E119"/>
    <mergeCell ref="A122:H122"/>
    <mergeCell ref="B120:E120"/>
    <mergeCell ref="B121:E121"/>
    <mergeCell ref="A118:H118"/>
    <mergeCell ref="B224:E225"/>
    <mergeCell ref="A139:H139"/>
    <mergeCell ref="B181:E188"/>
    <mergeCell ref="B189:E190"/>
    <mergeCell ref="B140:E158"/>
    <mergeCell ref="A180:H180"/>
    <mergeCell ref="B159:E171"/>
    <mergeCell ref="B172:E179"/>
    <mergeCell ref="A177:A179"/>
    <mergeCell ref="A190:A191"/>
    <mergeCell ref="B191:E191"/>
    <mergeCell ref="B226:E235"/>
    <mergeCell ref="B237:E237"/>
    <mergeCell ref="A207:E211"/>
    <mergeCell ref="A192:H192"/>
    <mergeCell ref="B222:E222"/>
    <mergeCell ref="B193:E197"/>
    <mergeCell ref="B204:E206"/>
    <mergeCell ref="B198:E203"/>
    <mergeCell ref="B217:E221"/>
    <mergeCell ref="B223:E223"/>
    <mergeCell ref="B236:E236"/>
    <mergeCell ref="A212:H212"/>
    <mergeCell ref="B214:E214"/>
    <mergeCell ref="B215:E215"/>
    <mergeCell ref="B216:E216"/>
    <mergeCell ref="A213:H213"/>
  </mergeCells>
  <phoneticPr fontId="3"/>
  <printOptions horizontalCentered="1"/>
  <pageMargins left="0.39370078740157483" right="0.39370078740157483" top="0.42" bottom="0.2" header="0.31496062992125984" footer="0.16"/>
  <pageSetup paperSize="9" scale="92" fitToHeight="0" orientation="portrait" r:id="rId1"/>
  <headerFooter alignWithMargins="0"/>
  <rowBreaks count="3" manualBreakCount="3">
    <brk id="59" max="7" man="1"/>
    <brk id="117" max="7" man="1"/>
    <brk id="17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opLeftCell="A7" zoomScaleNormal="70" workbookViewId="0">
      <selection activeCell="H52" sqref="H52"/>
    </sheetView>
  </sheetViews>
  <sheetFormatPr defaultRowHeight="12"/>
  <cols>
    <col min="1" max="1" width="1.875" style="328" customWidth="1"/>
    <col min="2" max="2" width="2" style="328" customWidth="1"/>
    <col min="3" max="3" width="27.5" style="328" bestFit="1" customWidth="1"/>
    <col min="4" max="19" width="10.125" style="329" customWidth="1"/>
    <col min="20" max="256" width="9" style="329"/>
    <col min="257" max="257" width="1.875" style="329" customWidth="1"/>
    <col min="258" max="258" width="2" style="329" customWidth="1"/>
    <col min="259" max="259" width="27.5" style="329" bestFit="1" customWidth="1"/>
    <col min="260" max="275" width="10.125" style="329" customWidth="1"/>
    <col min="276" max="512" width="9" style="329"/>
    <col min="513" max="513" width="1.875" style="329" customWidth="1"/>
    <col min="514" max="514" width="2" style="329" customWidth="1"/>
    <col min="515" max="515" width="27.5" style="329" bestFit="1" customWidth="1"/>
    <col min="516" max="531" width="10.125" style="329" customWidth="1"/>
    <col min="532" max="768" width="9" style="329"/>
    <col min="769" max="769" width="1.875" style="329" customWidth="1"/>
    <col min="770" max="770" width="2" style="329" customWidth="1"/>
    <col min="771" max="771" width="27.5" style="329" bestFit="1" customWidth="1"/>
    <col min="772" max="787" width="10.125" style="329" customWidth="1"/>
    <col min="788" max="1024" width="9" style="329"/>
    <col min="1025" max="1025" width="1.875" style="329" customWidth="1"/>
    <col min="1026" max="1026" width="2" style="329" customWidth="1"/>
    <col min="1027" max="1027" width="27.5" style="329" bestFit="1" customWidth="1"/>
    <col min="1028" max="1043" width="10.125" style="329" customWidth="1"/>
    <col min="1044" max="1280" width="9" style="329"/>
    <col min="1281" max="1281" width="1.875" style="329" customWidth="1"/>
    <col min="1282" max="1282" width="2" style="329" customWidth="1"/>
    <col min="1283" max="1283" width="27.5" style="329" bestFit="1" customWidth="1"/>
    <col min="1284" max="1299" width="10.125" style="329" customWidth="1"/>
    <col min="1300" max="1536" width="9" style="329"/>
    <col min="1537" max="1537" width="1.875" style="329" customWidth="1"/>
    <col min="1538" max="1538" width="2" style="329" customWidth="1"/>
    <col min="1539" max="1539" width="27.5" style="329" bestFit="1" customWidth="1"/>
    <col min="1540" max="1555" width="10.125" style="329" customWidth="1"/>
    <col min="1556" max="1792" width="9" style="329"/>
    <col min="1793" max="1793" width="1.875" style="329" customWidth="1"/>
    <col min="1794" max="1794" width="2" style="329" customWidth="1"/>
    <col min="1795" max="1795" width="27.5" style="329" bestFit="1" customWidth="1"/>
    <col min="1796" max="1811" width="10.125" style="329" customWidth="1"/>
    <col min="1812" max="2048" width="9" style="329"/>
    <col min="2049" max="2049" width="1.875" style="329" customWidth="1"/>
    <col min="2050" max="2050" width="2" style="329" customWidth="1"/>
    <col min="2051" max="2051" width="27.5" style="329" bestFit="1" customWidth="1"/>
    <col min="2052" max="2067" width="10.125" style="329" customWidth="1"/>
    <col min="2068" max="2304" width="9" style="329"/>
    <col min="2305" max="2305" width="1.875" style="329" customWidth="1"/>
    <col min="2306" max="2306" width="2" style="329" customWidth="1"/>
    <col min="2307" max="2307" width="27.5" style="329" bestFit="1" customWidth="1"/>
    <col min="2308" max="2323" width="10.125" style="329" customWidth="1"/>
    <col min="2324" max="2560" width="9" style="329"/>
    <col min="2561" max="2561" width="1.875" style="329" customWidth="1"/>
    <col min="2562" max="2562" width="2" style="329" customWidth="1"/>
    <col min="2563" max="2563" width="27.5" style="329" bestFit="1" customWidth="1"/>
    <col min="2564" max="2579" width="10.125" style="329" customWidth="1"/>
    <col min="2580" max="2816" width="9" style="329"/>
    <col min="2817" max="2817" width="1.875" style="329" customWidth="1"/>
    <col min="2818" max="2818" width="2" style="329" customWidth="1"/>
    <col min="2819" max="2819" width="27.5" style="329" bestFit="1" customWidth="1"/>
    <col min="2820" max="2835" width="10.125" style="329" customWidth="1"/>
    <col min="2836" max="3072" width="9" style="329"/>
    <col min="3073" max="3073" width="1.875" style="329" customWidth="1"/>
    <col min="3074" max="3074" width="2" style="329" customWidth="1"/>
    <col min="3075" max="3075" width="27.5" style="329" bestFit="1" customWidth="1"/>
    <col min="3076" max="3091" width="10.125" style="329" customWidth="1"/>
    <col min="3092" max="3328" width="9" style="329"/>
    <col min="3329" max="3329" width="1.875" style="329" customWidth="1"/>
    <col min="3330" max="3330" width="2" style="329" customWidth="1"/>
    <col min="3331" max="3331" width="27.5" style="329" bestFit="1" customWidth="1"/>
    <col min="3332" max="3347" width="10.125" style="329" customWidth="1"/>
    <col min="3348" max="3584" width="9" style="329"/>
    <col min="3585" max="3585" width="1.875" style="329" customWidth="1"/>
    <col min="3586" max="3586" width="2" style="329" customWidth="1"/>
    <col min="3587" max="3587" width="27.5" style="329" bestFit="1" customWidth="1"/>
    <col min="3588" max="3603" width="10.125" style="329" customWidth="1"/>
    <col min="3604" max="3840" width="9" style="329"/>
    <col min="3841" max="3841" width="1.875" style="329" customWidth="1"/>
    <col min="3842" max="3842" width="2" style="329" customWidth="1"/>
    <col min="3843" max="3843" width="27.5" style="329" bestFit="1" customWidth="1"/>
    <col min="3844" max="3859" width="10.125" style="329" customWidth="1"/>
    <col min="3860" max="4096" width="9" style="329"/>
    <col min="4097" max="4097" width="1.875" style="329" customWidth="1"/>
    <col min="4098" max="4098" width="2" style="329" customWidth="1"/>
    <col min="4099" max="4099" width="27.5" style="329" bestFit="1" customWidth="1"/>
    <col min="4100" max="4115" width="10.125" style="329" customWidth="1"/>
    <col min="4116" max="4352" width="9" style="329"/>
    <col min="4353" max="4353" width="1.875" style="329" customWidth="1"/>
    <col min="4354" max="4354" width="2" style="329" customWidth="1"/>
    <col min="4355" max="4355" width="27.5" style="329" bestFit="1" customWidth="1"/>
    <col min="4356" max="4371" width="10.125" style="329" customWidth="1"/>
    <col min="4372" max="4608" width="9" style="329"/>
    <col min="4609" max="4609" width="1.875" style="329" customWidth="1"/>
    <col min="4610" max="4610" width="2" style="329" customWidth="1"/>
    <col min="4611" max="4611" width="27.5" style="329" bestFit="1" customWidth="1"/>
    <col min="4612" max="4627" width="10.125" style="329" customWidth="1"/>
    <col min="4628" max="4864" width="9" style="329"/>
    <col min="4865" max="4865" width="1.875" style="329" customWidth="1"/>
    <col min="4866" max="4866" width="2" style="329" customWidth="1"/>
    <col min="4867" max="4867" width="27.5" style="329" bestFit="1" customWidth="1"/>
    <col min="4868" max="4883" width="10.125" style="329" customWidth="1"/>
    <col min="4884" max="5120" width="9" style="329"/>
    <col min="5121" max="5121" width="1.875" style="329" customWidth="1"/>
    <col min="5122" max="5122" width="2" style="329" customWidth="1"/>
    <col min="5123" max="5123" width="27.5" style="329" bestFit="1" customWidth="1"/>
    <col min="5124" max="5139" width="10.125" style="329" customWidth="1"/>
    <col min="5140" max="5376" width="9" style="329"/>
    <col min="5377" max="5377" width="1.875" style="329" customWidth="1"/>
    <col min="5378" max="5378" width="2" style="329" customWidth="1"/>
    <col min="5379" max="5379" width="27.5" style="329" bestFit="1" customWidth="1"/>
    <col min="5380" max="5395" width="10.125" style="329" customWidth="1"/>
    <col min="5396" max="5632" width="9" style="329"/>
    <col min="5633" max="5633" width="1.875" style="329" customWidth="1"/>
    <col min="5634" max="5634" width="2" style="329" customWidth="1"/>
    <col min="5635" max="5635" width="27.5" style="329" bestFit="1" customWidth="1"/>
    <col min="5636" max="5651" width="10.125" style="329" customWidth="1"/>
    <col min="5652" max="5888" width="9" style="329"/>
    <col min="5889" max="5889" width="1.875" style="329" customWidth="1"/>
    <col min="5890" max="5890" width="2" style="329" customWidth="1"/>
    <col min="5891" max="5891" width="27.5" style="329" bestFit="1" customWidth="1"/>
    <col min="5892" max="5907" width="10.125" style="329" customWidth="1"/>
    <col min="5908" max="6144" width="9" style="329"/>
    <col min="6145" max="6145" width="1.875" style="329" customWidth="1"/>
    <col min="6146" max="6146" width="2" style="329" customWidth="1"/>
    <col min="6147" max="6147" width="27.5" style="329" bestFit="1" customWidth="1"/>
    <col min="6148" max="6163" width="10.125" style="329" customWidth="1"/>
    <col min="6164" max="6400" width="9" style="329"/>
    <col min="6401" max="6401" width="1.875" style="329" customWidth="1"/>
    <col min="6402" max="6402" width="2" style="329" customWidth="1"/>
    <col min="6403" max="6403" width="27.5" style="329" bestFit="1" customWidth="1"/>
    <col min="6404" max="6419" width="10.125" style="329" customWidth="1"/>
    <col min="6420" max="6656" width="9" style="329"/>
    <col min="6657" max="6657" width="1.875" style="329" customWidth="1"/>
    <col min="6658" max="6658" width="2" style="329" customWidth="1"/>
    <col min="6659" max="6659" width="27.5" style="329" bestFit="1" customWidth="1"/>
    <col min="6660" max="6675" width="10.125" style="329" customWidth="1"/>
    <col min="6676" max="6912" width="9" style="329"/>
    <col min="6913" max="6913" width="1.875" style="329" customWidth="1"/>
    <col min="6914" max="6914" width="2" style="329" customWidth="1"/>
    <col min="6915" max="6915" width="27.5" style="329" bestFit="1" customWidth="1"/>
    <col min="6916" max="6931" width="10.125" style="329" customWidth="1"/>
    <col min="6932" max="7168" width="9" style="329"/>
    <col min="7169" max="7169" width="1.875" style="329" customWidth="1"/>
    <col min="7170" max="7170" width="2" style="329" customWidth="1"/>
    <col min="7171" max="7171" width="27.5" style="329" bestFit="1" customWidth="1"/>
    <col min="7172" max="7187" width="10.125" style="329" customWidth="1"/>
    <col min="7188" max="7424" width="9" style="329"/>
    <col min="7425" max="7425" width="1.875" style="329" customWidth="1"/>
    <col min="7426" max="7426" width="2" style="329" customWidth="1"/>
    <col min="7427" max="7427" width="27.5" style="329" bestFit="1" customWidth="1"/>
    <col min="7428" max="7443" width="10.125" style="329" customWidth="1"/>
    <col min="7444" max="7680" width="9" style="329"/>
    <col min="7681" max="7681" width="1.875" style="329" customWidth="1"/>
    <col min="7682" max="7682" width="2" style="329" customWidth="1"/>
    <col min="7683" max="7683" width="27.5" style="329" bestFit="1" customWidth="1"/>
    <col min="7684" max="7699" width="10.125" style="329" customWidth="1"/>
    <col min="7700" max="7936" width="9" style="329"/>
    <col min="7937" max="7937" width="1.875" style="329" customWidth="1"/>
    <col min="7938" max="7938" width="2" style="329" customWidth="1"/>
    <col min="7939" max="7939" width="27.5" style="329" bestFit="1" customWidth="1"/>
    <col min="7940" max="7955" width="10.125" style="329" customWidth="1"/>
    <col min="7956" max="8192" width="9" style="329"/>
    <col min="8193" max="8193" width="1.875" style="329" customWidth="1"/>
    <col min="8194" max="8194" width="2" style="329" customWidth="1"/>
    <col min="8195" max="8195" width="27.5" style="329" bestFit="1" customWidth="1"/>
    <col min="8196" max="8211" width="10.125" style="329" customWidth="1"/>
    <col min="8212" max="8448" width="9" style="329"/>
    <col min="8449" max="8449" width="1.875" style="329" customWidth="1"/>
    <col min="8450" max="8450" width="2" style="329" customWidth="1"/>
    <col min="8451" max="8451" width="27.5" style="329" bestFit="1" customWidth="1"/>
    <col min="8452" max="8467" width="10.125" style="329" customWidth="1"/>
    <col min="8468" max="8704" width="9" style="329"/>
    <col min="8705" max="8705" width="1.875" style="329" customWidth="1"/>
    <col min="8706" max="8706" width="2" style="329" customWidth="1"/>
    <col min="8707" max="8707" width="27.5" style="329" bestFit="1" customWidth="1"/>
    <col min="8708" max="8723" width="10.125" style="329" customWidth="1"/>
    <col min="8724" max="8960" width="9" style="329"/>
    <col min="8961" max="8961" width="1.875" style="329" customWidth="1"/>
    <col min="8962" max="8962" width="2" style="329" customWidth="1"/>
    <col min="8963" max="8963" width="27.5" style="329" bestFit="1" customWidth="1"/>
    <col min="8964" max="8979" width="10.125" style="329" customWidth="1"/>
    <col min="8980" max="9216" width="9" style="329"/>
    <col min="9217" max="9217" width="1.875" style="329" customWidth="1"/>
    <col min="9218" max="9218" width="2" style="329" customWidth="1"/>
    <col min="9219" max="9219" width="27.5" style="329" bestFit="1" customWidth="1"/>
    <col min="9220" max="9235" width="10.125" style="329" customWidth="1"/>
    <col min="9236" max="9472" width="9" style="329"/>
    <col min="9473" max="9473" width="1.875" style="329" customWidth="1"/>
    <col min="9474" max="9474" width="2" style="329" customWidth="1"/>
    <col min="9475" max="9475" width="27.5" style="329" bestFit="1" customWidth="1"/>
    <col min="9476" max="9491" width="10.125" style="329" customWidth="1"/>
    <col min="9492" max="9728" width="9" style="329"/>
    <col min="9729" max="9729" width="1.875" style="329" customWidth="1"/>
    <col min="9730" max="9730" width="2" style="329" customWidth="1"/>
    <col min="9731" max="9731" width="27.5" style="329" bestFit="1" customWidth="1"/>
    <col min="9732" max="9747" width="10.125" style="329" customWidth="1"/>
    <col min="9748" max="9984" width="9" style="329"/>
    <col min="9985" max="9985" width="1.875" style="329" customWidth="1"/>
    <col min="9986" max="9986" width="2" style="329" customWidth="1"/>
    <col min="9987" max="9987" width="27.5" style="329" bestFit="1" customWidth="1"/>
    <col min="9988" max="10003" width="10.125" style="329" customWidth="1"/>
    <col min="10004" max="10240" width="9" style="329"/>
    <col min="10241" max="10241" width="1.875" style="329" customWidth="1"/>
    <col min="10242" max="10242" width="2" style="329" customWidth="1"/>
    <col min="10243" max="10243" width="27.5" style="329" bestFit="1" customWidth="1"/>
    <col min="10244" max="10259" width="10.125" style="329" customWidth="1"/>
    <col min="10260" max="10496" width="9" style="329"/>
    <col min="10497" max="10497" width="1.875" style="329" customWidth="1"/>
    <col min="10498" max="10498" width="2" style="329" customWidth="1"/>
    <col min="10499" max="10499" width="27.5" style="329" bestFit="1" customWidth="1"/>
    <col min="10500" max="10515" width="10.125" style="329" customWidth="1"/>
    <col min="10516" max="10752" width="9" style="329"/>
    <col min="10753" max="10753" width="1.875" style="329" customWidth="1"/>
    <col min="10754" max="10754" width="2" style="329" customWidth="1"/>
    <col min="10755" max="10755" width="27.5" style="329" bestFit="1" customWidth="1"/>
    <col min="10756" max="10771" width="10.125" style="329" customWidth="1"/>
    <col min="10772" max="11008" width="9" style="329"/>
    <col min="11009" max="11009" width="1.875" style="329" customWidth="1"/>
    <col min="11010" max="11010" width="2" style="329" customWidth="1"/>
    <col min="11011" max="11011" width="27.5" style="329" bestFit="1" customWidth="1"/>
    <col min="11012" max="11027" width="10.125" style="329" customWidth="1"/>
    <col min="11028" max="11264" width="9" style="329"/>
    <col min="11265" max="11265" width="1.875" style="329" customWidth="1"/>
    <col min="11266" max="11266" width="2" style="329" customWidth="1"/>
    <col min="11267" max="11267" width="27.5" style="329" bestFit="1" customWidth="1"/>
    <col min="11268" max="11283" width="10.125" style="329" customWidth="1"/>
    <col min="11284" max="11520" width="9" style="329"/>
    <col min="11521" max="11521" width="1.875" style="329" customWidth="1"/>
    <col min="11522" max="11522" width="2" style="329" customWidth="1"/>
    <col min="11523" max="11523" width="27.5" style="329" bestFit="1" customWidth="1"/>
    <col min="11524" max="11539" width="10.125" style="329" customWidth="1"/>
    <col min="11540" max="11776" width="9" style="329"/>
    <col min="11777" max="11777" width="1.875" style="329" customWidth="1"/>
    <col min="11778" max="11778" width="2" style="329" customWidth="1"/>
    <col min="11779" max="11779" width="27.5" style="329" bestFit="1" customWidth="1"/>
    <col min="11780" max="11795" width="10.125" style="329" customWidth="1"/>
    <col min="11796" max="12032" width="9" style="329"/>
    <col min="12033" max="12033" width="1.875" style="329" customWidth="1"/>
    <col min="12034" max="12034" width="2" style="329" customWidth="1"/>
    <col min="12035" max="12035" width="27.5" style="329" bestFit="1" customWidth="1"/>
    <col min="12036" max="12051" width="10.125" style="329" customWidth="1"/>
    <col min="12052" max="12288" width="9" style="329"/>
    <col min="12289" max="12289" width="1.875" style="329" customWidth="1"/>
    <col min="12290" max="12290" width="2" style="329" customWidth="1"/>
    <col min="12291" max="12291" width="27.5" style="329" bestFit="1" customWidth="1"/>
    <col min="12292" max="12307" width="10.125" style="329" customWidth="1"/>
    <col min="12308" max="12544" width="9" style="329"/>
    <col min="12545" max="12545" width="1.875" style="329" customWidth="1"/>
    <col min="12546" max="12546" width="2" style="329" customWidth="1"/>
    <col min="12547" max="12547" width="27.5" style="329" bestFit="1" customWidth="1"/>
    <col min="12548" max="12563" width="10.125" style="329" customWidth="1"/>
    <col min="12564" max="12800" width="9" style="329"/>
    <col min="12801" max="12801" width="1.875" style="329" customWidth="1"/>
    <col min="12802" max="12802" width="2" style="329" customWidth="1"/>
    <col min="12803" max="12803" width="27.5" style="329" bestFit="1" customWidth="1"/>
    <col min="12804" max="12819" width="10.125" style="329" customWidth="1"/>
    <col min="12820" max="13056" width="9" style="329"/>
    <col min="13057" max="13057" width="1.875" style="329" customWidth="1"/>
    <col min="13058" max="13058" width="2" style="329" customWidth="1"/>
    <col min="13059" max="13059" width="27.5" style="329" bestFit="1" customWidth="1"/>
    <col min="13060" max="13075" width="10.125" style="329" customWidth="1"/>
    <col min="13076" max="13312" width="9" style="329"/>
    <col min="13313" max="13313" width="1.875" style="329" customWidth="1"/>
    <col min="13314" max="13314" width="2" style="329" customWidth="1"/>
    <col min="13315" max="13315" width="27.5" style="329" bestFit="1" customWidth="1"/>
    <col min="13316" max="13331" width="10.125" style="329" customWidth="1"/>
    <col min="13332" max="13568" width="9" style="329"/>
    <col min="13569" max="13569" width="1.875" style="329" customWidth="1"/>
    <col min="13570" max="13570" width="2" style="329" customWidth="1"/>
    <col min="13571" max="13571" width="27.5" style="329" bestFit="1" customWidth="1"/>
    <col min="13572" max="13587" width="10.125" style="329" customWidth="1"/>
    <col min="13588" max="13824" width="9" style="329"/>
    <col min="13825" max="13825" width="1.875" style="329" customWidth="1"/>
    <col min="13826" max="13826" width="2" style="329" customWidth="1"/>
    <col min="13827" max="13827" width="27.5" style="329" bestFit="1" customWidth="1"/>
    <col min="13828" max="13843" width="10.125" style="329" customWidth="1"/>
    <col min="13844" max="14080" width="9" style="329"/>
    <col min="14081" max="14081" width="1.875" style="329" customWidth="1"/>
    <col min="14082" max="14082" width="2" style="329" customWidth="1"/>
    <col min="14083" max="14083" width="27.5" style="329" bestFit="1" customWidth="1"/>
    <col min="14084" max="14099" width="10.125" style="329" customWidth="1"/>
    <col min="14100" max="14336" width="9" style="329"/>
    <col min="14337" max="14337" width="1.875" style="329" customWidth="1"/>
    <col min="14338" max="14338" width="2" style="329" customWidth="1"/>
    <col min="14339" max="14339" width="27.5" style="329" bestFit="1" customWidth="1"/>
    <col min="14340" max="14355" width="10.125" style="329" customWidth="1"/>
    <col min="14356" max="14592" width="9" style="329"/>
    <col min="14593" max="14593" width="1.875" style="329" customWidth="1"/>
    <col min="14594" max="14594" width="2" style="329" customWidth="1"/>
    <col min="14595" max="14595" width="27.5" style="329" bestFit="1" customWidth="1"/>
    <col min="14596" max="14611" width="10.125" style="329" customWidth="1"/>
    <col min="14612" max="14848" width="9" style="329"/>
    <col min="14849" max="14849" width="1.875" style="329" customWidth="1"/>
    <col min="14850" max="14850" width="2" style="329" customWidth="1"/>
    <col min="14851" max="14851" width="27.5" style="329" bestFit="1" customWidth="1"/>
    <col min="14852" max="14867" width="10.125" style="329" customWidth="1"/>
    <col min="14868" max="15104" width="9" style="329"/>
    <col min="15105" max="15105" width="1.875" style="329" customWidth="1"/>
    <col min="15106" max="15106" width="2" style="329" customWidth="1"/>
    <col min="15107" max="15107" width="27.5" style="329" bestFit="1" customWidth="1"/>
    <col min="15108" max="15123" width="10.125" style="329" customWidth="1"/>
    <col min="15124" max="15360" width="9" style="329"/>
    <col min="15361" max="15361" width="1.875" style="329" customWidth="1"/>
    <col min="15362" max="15362" width="2" style="329" customWidth="1"/>
    <col min="15363" max="15363" width="27.5" style="329" bestFit="1" customWidth="1"/>
    <col min="15364" max="15379" width="10.125" style="329" customWidth="1"/>
    <col min="15380" max="15616" width="9" style="329"/>
    <col min="15617" max="15617" width="1.875" style="329" customWidth="1"/>
    <col min="15618" max="15618" width="2" style="329" customWidth="1"/>
    <col min="15619" max="15619" width="27.5" style="329" bestFit="1" customWidth="1"/>
    <col min="15620" max="15635" width="10.125" style="329" customWidth="1"/>
    <col min="15636" max="15872" width="9" style="329"/>
    <col min="15873" max="15873" width="1.875" style="329" customWidth="1"/>
    <col min="15874" max="15874" width="2" style="329" customWidth="1"/>
    <col min="15875" max="15875" width="27.5" style="329" bestFit="1" customWidth="1"/>
    <col min="15876" max="15891" width="10.125" style="329" customWidth="1"/>
    <col min="15892" max="16128" width="9" style="329"/>
    <col min="16129" max="16129" width="1.875" style="329" customWidth="1"/>
    <col min="16130" max="16130" width="2" style="329" customWidth="1"/>
    <col min="16131" max="16131" width="27.5" style="329" bestFit="1" customWidth="1"/>
    <col min="16132" max="16147" width="10.125" style="329" customWidth="1"/>
    <col min="16148" max="16384" width="9" style="329"/>
  </cols>
  <sheetData>
    <row r="1" spans="1:19" ht="13.5">
      <c r="S1" s="330" t="s">
        <v>571</v>
      </c>
    </row>
    <row r="2" spans="1:19" ht="13.5">
      <c r="A2" s="331" t="s">
        <v>511</v>
      </c>
    </row>
    <row r="4" spans="1:19" ht="12.75" thickBot="1">
      <c r="A4" s="328" t="s">
        <v>512</v>
      </c>
      <c r="D4" s="332"/>
      <c r="E4" s="332" t="s">
        <v>513</v>
      </c>
      <c r="F4" s="332" t="s">
        <v>514</v>
      </c>
      <c r="G4" s="332" t="s">
        <v>515</v>
      </c>
      <c r="H4" s="332" t="s">
        <v>516</v>
      </c>
      <c r="I4" s="332" t="s">
        <v>517</v>
      </c>
      <c r="J4" s="332" t="s">
        <v>518</v>
      </c>
      <c r="K4" s="332" t="s">
        <v>519</v>
      </c>
      <c r="L4" s="332" t="s">
        <v>520</v>
      </c>
      <c r="M4" s="332" t="s">
        <v>521</v>
      </c>
      <c r="N4" s="332" t="s">
        <v>522</v>
      </c>
      <c r="O4" s="332" t="s">
        <v>523</v>
      </c>
      <c r="P4" s="332" t="s">
        <v>524</v>
      </c>
      <c r="Q4" s="332" t="s">
        <v>525</v>
      </c>
      <c r="S4" s="332" t="s">
        <v>526</v>
      </c>
    </row>
    <row r="5" spans="1:19">
      <c r="A5" s="333"/>
      <c r="B5" s="334"/>
      <c r="C5" s="335" t="s">
        <v>527</v>
      </c>
      <c r="D5" s="336">
        <v>2019</v>
      </c>
      <c r="E5" s="480">
        <v>2020</v>
      </c>
      <c r="F5" s="480">
        <v>2021</v>
      </c>
      <c r="G5" s="480">
        <v>2022</v>
      </c>
      <c r="H5" s="480">
        <v>2023</v>
      </c>
      <c r="I5" s="480">
        <v>2024</v>
      </c>
      <c r="J5" s="480">
        <v>2025</v>
      </c>
      <c r="K5" s="480">
        <v>2026</v>
      </c>
      <c r="L5" s="480">
        <v>2027</v>
      </c>
      <c r="M5" s="480">
        <v>2028</v>
      </c>
      <c r="N5" s="480">
        <v>2029</v>
      </c>
      <c r="O5" s="480">
        <v>2030</v>
      </c>
      <c r="P5" s="480">
        <v>2031</v>
      </c>
      <c r="Q5" s="480">
        <v>2032</v>
      </c>
      <c r="R5" s="337">
        <v>2033</v>
      </c>
      <c r="S5" s="338" t="s">
        <v>315</v>
      </c>
    </row>
    <row r="6" spans="1:19" ht="12.75" thickBot="1">
      <c r="A6" s="677" t="s">
        <v>528</v>
      </c>
      <c r="B6" s="678"/>
      <c r="C6" s="339"/>
      <c r="D6" s="340"/>
      <c r="E6" s="341"/>
      <c r="F6" s="341"/>
      <c r="G6" s="341"/>
      <c r="H6" s="341"/>
      <c r="I6" s="341"/>
      <c r="J6" s="341"/>
      <c r="K6" s="341"/>
      <c r="L6" s="341"/>
      <c r="M6" s="341"/>
      <c r="N6" s="341"/>
      <c r="O6" s="341"/>
      <c r="P6" s="341"/>
      <c r="Q6" s="342"/>
      <c r="R6" s="343"/>
      <c r="S6" s="339"/>
    </row>
    <row r="7" spans="1:19" ht="12.75" thickTop="1">
      <c r="A7" s="344"/>
      <c r="B7" s="345" t="s">
        <v>529</v>
      </c>
      <c r="C7" s="346"/>
      <c r="D7" s="347"/>
      <c r="E7" s="348"/>
      <c r="F7" s="348"/>
      <c r="G7" s="348"/>
      <c r="H7" s="348"/>
      <c r="I7" s="348"/>
      <c r="J7" s="348"/>
      <c r="K7" s="348"/>
      <c r="L7" s="348"/>
      <c r="M7" s="348"/>
      <c r="N7" s="348"/>
      <c r="O7" s="348"/>
      <c r="P7" s="348"/>
      <c r="Q7" s="349"/>
      <c r="R7" s="350"/>
      <c r="S7" s="346"/>
    </row>
    <row r="8" spans="1:19">
      <c r="A8" s="351"/>
      <c r="B8" s="352"/>
      <c r="C8" s="353" t="s">
        <v>637</v>
      </c>
      <c r="D8" s="354"/>
      <c r="E8" s="355"/>
      <c r="F8" s="355"/>
      <c r="G8" s="355"/>
      <c r="H8" s="355"/>
      <c r="I8" s="355"/>
      <c r="J8" s="355"/>
      <c r="K8" s="355"/>
      <c r="L8" s="355"/>
      <c r="M8" s="355"/>
      <c r="N8" s="355"/>
      <c r="O8" s="355"/>
      <c r="P8" s="355"/>
      <c r="Q8" s="356"/>
      <c r="R8" s="353"/>
      <c r="S8" s="357"/>
    </row>
    <row r="9" spans="1:19">
      <c r="A9" s="351"/>
      <c r="B9" s="352"/>
      <c r="C9" s="358" t="s">
        <v>633</v>
      </c>
      <c r="D9" s="359"/>
      <c r="E9" s="360"/>
      <c r="F9" s="360"/>
      <c r="G9" s="360"/>
      <c r="H9" s="360"/>
      <c r="I9" s="360"/>
      <c r="J9" s="360"/>
      <c r="K9" s="360"/>
      <c r="L9" s="360"/>
      <c r="M9" s="360"/>
      <c r="N9" s="360"/>
      <c r="O9" s="360"/>
      <c r="P9" s="360"/>
      <c r="Q9" s="361"/>
      <c r="R9" s="362"/>
      <c r="S9" s="363"/>
    </row>
    <row r="10" spans="1:19">
      <c r="A10" s="351"/>
      <c r="B10" s="352"/>
      <c r="C10" s="358" t="s">
        <v>634</v>
      </c>
      <c r="D10" s="359"/>
      <c r="E10" s="360"/>
      <c r="F10" s="360"/>
      <c r="G10" s="360"/>
      <c r="H10" s="360"/>
      <c r="I10" s="360"/>
      <c r="J10" s="360"/>
      <c r="K10" s="360"/>
      <c r="L10" s="360"/>
      <c r="M10" s="360"/>
      <c r="N10" s="360"/>
      <c r="O10" s="360"/>
      <c r="P10" s="360"/>
      <c r="Q10" s="361"/>
      <c r="R10" s="362"/>
      <c r="S10" s="363"/>
    </row>
    <row r="11" spans="1:19">
      <c r="A11" s="351"/>
      <c r="B11" s="352"/>
      <c r="C11" s="362" t="s">
        <v>530</v>
      </c>
      <c r="D11" s="359"/>
      <c r="E11" s="360"/>
      <c r="F11" s="360"/>
      <c r="G11" s="360"/>
      <c r="H11" s="360"/>
      <c r="I11" s="360"/>
      <c r="J11" s="360"/>
      <c r="K11" s="360"/>
      <c r="L11" s="360"/>
      <c r="M11" s="360"/>
      <c r="N11" s="360"/>
      <c r="O11" s="360"/>
      <c r="P11" s="360"/>
      <c r="Q11" s="361"/>
      <c r="R11" s="362"/>
      <c r="S11" s="363"/>
    </row>
    <row r="12" spans="1:19">
      <c r="A12" s="351"/>
      <c r="B12" s="352"/>
      <c r="C12" s="362" t="s">
        <v>638</v>
      </c>
      <c r="D12" s="359"/>
      <c r="E12" s="360"/>
      <c r="F12" s="360"/>
      <c r="G12" s="360"/>
      <c r="H12" s="360"/>
      <c r="I12" s="360"/>
      <c r="J12" s="360"/>
      <c r="K12" s="360"/>
      <c r="L12" s="360"/>
      <c r="M12" s="360"/>
      <c r="N12" s="360"/>
      <c r="O12" s="360"/>
      <c r="P12" s="360"/>
      <c r="Q12" s="361"/>
      <c r="R12" s="362"/>
      <c r="S12" s="363"/>
    </row>
    <row r="13" spans="1:19">
      <c r="A13" s="364"/>
      <c r="B13" s="352"/>
      <c r="C13" s="365" t="s">
        <v>340</v>
      </c>
      <c r="D13" s="366"/>
      <c r="E13" s="367"/>
      <c r="F13" s="367"/>
      <c r="G13" s="367"/>
      <c r="H13" s="367"/>
      <c r="I13" s="367"/>
      <c r="J13" s="367"/>
      <c r="K13" s="367"/>
      <c r="L13" s="367"/>
      <c r="M13" s="367"/>
      <c r="N13" s="367"/>
      <c r="O13" s="367"/>
      <c r="P13" s="367"/>
      <c r="Q13" s="368"/>
      <c r="R13" s="365"/>
      <c r="S13" s="369"/>
    </row>
    <row r="14" spans="1:19">
      <c r="A14" s="351"/>
      <c r="B14" s="370" t="s">
        <v>531</v>
      </c>
      <c r="C14" s="371"/>
      <c r="D14" s="372"/>
      <c r="E14" s="373"/>
      <c r="F14" s="373"/>
      <c r="G14" s="373"/>
      <c r="H14" s="373"/>
      <c r="I14" s="373"/>
      <c r="J14" s="373"/>
      <c r="K14" s="373"/>
      <c r="L14" s="373"/>
      <c r="M14" s="373"/>
      <c r="N14" s="373"/>
      <c r="O14" s="373"/>
      <c r="P14" s="373"/>
      <c r="Q14" s="374"/>
      <c r="R14" s="375"/>
      <c r="S14" s="371"/>
    </row>
    <row r="15" spans="1:19">
      <c r="A15" s="351"/>
      <c r="B15" s="352"/>
      <c r="C15" s="353" t="s">
        <v>532</v>
      </c>
      <c r="D15" s="354"/>
      <c r="E15" s="355"/>
      <c r="F15" s="355"/>
      <c r="G15" s="355"/>
      <c r="H15" s="355"/>
      <c r="I15" s="355"/>
      <c r="J15" s="355"/>
      <c r="K15" s="355"/>
      <c r="L15" s="355"/>
      <c r="M15" s="355"/>
      <c r="N15" s="355"/>
      <c r="O15" s="355"/>
      <c r="P15" s="355"/>
      <c r="Q15" s="356"/>
      <c r="R15" s="353"/>
      <c r="S15" s="357"/>
    </row>
    <row r="16" spans="1:19">
      <c r="A16" s="351"/>
      <c r="B16" s="352"/>
      <c r="C16" s="365" t="s">
        <v>533</v>
      </c>
      <c r="D16" s="366"/>
      <c r="E16" s="367"/>
      <c r="F16" s="367"/>
      <c r="G16" s="367"/>
      <c r="H16" s="367"/>
      <c r="I16" s="367"/>
      <c r="J16" s="367"/>
      <c r="K16" s="367"/>
      <c r="L16" s="367"/>
      <c r="M16" s="367"/>
      <c r="N16" s="367"/>
      <c r="O16" s="367"/>
      <c r="P16" s="367"/>
      <c r="Q16" s="368"/>
      <c r="R16" s="365"/>
      <c r="S16" s="369"/>
    </row>
    <row r="17" spans="1:19">
      <c r="A17" s="351"/>
      <c r="B17" s="352"/>
      <c r="C17" s="365" t="s">
        <v>534</v>
      </c>
      <c r="D17" s="366"/>
      <c r="E17" s="367"/>
      <c r="F17" s="367"/>
      <c r="G17" s="367"/>
      <c r="H17" s="367"/>
      <c r="I17" s="367"/>
      <c r="J17" s="367"/>
      <c r="K17" s="367"/>
      <c r="L17" s="367"/>
      <c r="M17" s="367"/>
      <c r="N17" s="367"/>
      <c r="O17" s="367"/>
      <c r="P17" s="367"/>
      <c r="Q17" s="368"/>
      <c r="R17" s="365"/>
      <c r="S17" s="369"/>
    </row>
    <row r="18" spans="1:19">
      <c r="A18" s="364"/>
      <c r="B18" s="352"/>
      <c r="C18" s="365" t="s">
        <v>535</v>
      </c>
      <c r="D18" s="366"/>
      <c r="E18" s="367"/>
      <c r="F18" s="367"/>
      <c r="G18" s="367"/>
      <c r="H18" s="367"/>
      <c r="I18" s="367"/>
      <c r="J18" s="367"/>
      <c r="K18" s="367"/>
      <c r="L18" s="367"/>
      <c r="M18" s="367"/>
      <c r="N18" s="367"/>
      <c r="O18" s="367"/>
      <c r="P18" s="367"/>
      <c r="Q18" s="368"/>
      <c r="R18" s="365"/>
      <c r="S18" s="369"/>
    </row>
    <row r="19" spans="1:19">
      <c r="A19" s="376"/>
      <c r="B19" s="373" t="s">
        <v>536</v>
      </c>
      <c r="C19" s="375"/>
      <c r="D19" s="372"/>
      <c r="E19" s="377"/>
      <c r="F19" s="377"/>
      <c r="G19" s="377"/>
      <c r="H19" s="377"/>
      <c r="I19" s="377"/>
      <c r="J19" s="377"/>
      <c r="K19" s="377"/>
      <c r="L19" s="377"/>
      <c r="M19" s="377"/>
      <c r="N19" s="377"/>
      <c r="O19" s="377"/>
      <c r="P19" s="377"/>
      <c r="Q19" s="378"/>
      <c r="R19" s="375"/>
      <c r="S19" s="371"/>
    </row>
    <row r="20" spans="1:19">
      <c r="A20" s="376"/>
      <c r="B20" s="374" t="s">
        <v>537</v>
      </c>
      <c r="C20" s="371"/>
      <c r="D20" s="372"/>
      <c r="E20" s="373"/>
      <c r="F20" s="373"/>
      <c r="G20" s="373"/>
      <c r="H20" s="373"/>
      <c r="I20" s="373"/>
      <c r="J20" s="373"/>
      <c r="K20" s="373"/>
      <c r="L20" s="373"/>
      <c r="M20" s="373"/>
      <c r="N20" s="373"/>
      <c r="O20" s="373"/>
      <c r="P20" s="373"/>
      <c r="Q20" s="374"/>
      <c r="R20" s="375"/>
      <c r="S20" s="371"/>
    </row>
    <row r="21" spans="1:19" ht="12.75" thickBot="1">
      <c r="A21" s="379"/>
      <c r="B21" s="380" t="s">
        <v>538</v>
      </c>
      <c r="C21" s="381"/>
      <c r="D21" s="382"/>
      <c r="E21" s="383"/>
      <c r="F21" s="383"/>
      <c r="G21" s="383"/>
      <c r="H21" s="383"/>
      <c r="I21" s="383"/>
      <c r="J21" s="383"/>
      <c r="K21" s="383"/>
      <c r="L21" s="383"/>
      <c r="M21" s="383"/>
      <c r="N21" s="383"/>
      <c r="O21" s="383"/>
      <c r="P21" s="383"/>
      <c r="Q21" s="384"/>
      <c r="R21" s="381"/>
      <c r="S21" s="385"/>
    </row>
    <row r="22" spans="1:19">
      <c r="A22" s="386"/>
      <c r="B22" s="387"/>
      <c r="C22" s="387"/>
      <c r="D22" s="387"/>
      <c r="E22" s="387"/>
      <c r="F22" s="387"/>
      <c r="G22" s="387"/>
      <c r="H22" s="387"/>
      <c r="I22" s="387"/>
      <c r="J22" s="387"/>
      <c r="K22" s="387"/>
      <c r="L22" s="387"/>
      <c r="M22" s="387"/>
      <c r="N22" s="387"/>
      <c r="O22" s="387"/>
      <c r="P22" s="387"/>
      <c r="Q22" s="387"/>
      <c r="R22" s="387"/>
      <c r="S22" s="387"/>
    </row>
    <row r="23" spans="1:19">
      <c r="A23" s="386"/>
      <c r="B23" s="387"/>
      <c r="C23" s="387"/>
      <c r="D23" s="387"/>
      <c r="E23" s="387"/>
      <c r="F23" s="387"/>
      <c r="G23" s="387"/>
      <c r="H23" s="387"/>
      <c r="I23" s="387"/>
      <c r="J23" s="387"/>
      <c r="K23" s="387"/>
      <c r="L23" s="387"/>
      <c r="M23" s="387"/>
      <c r="N23" s="387"/>
      <c r="O23" s="387"/>
      <c r="P23" s="387"/>
      <c r="Q23" s="387"/>
      <c r="R23" s="387"/>
      <c r="S23" s="387"/>
    </row>
    <row r="24" spans="1:19" ht="12.75" thickBot="1">
      <c r="A24" s="388" t="s">
        <v>539</v>
      </c>
      <c r="B24" s="387"/>
      <c r="C24" s="387"/>
      <c r="D24" s="332"/>
      <c r="E24" s="332" t="s">
        <v>513</v>
      </c>
      <c r="F24" s="332" t="s">
        <v>514</v>
      </c>
      <c r="G24" s="332" t="s">
        <v>515</v>
      </c>
      <c r="H24" s="332" t="s">
        <v>516</v>
      </c>
      <c r="I24" s="332" t="s">
        <v>517</v>
      </c>
      <c r="J24" s="332" t="s">
        <v>518</v>
      </c>
      <c r="K24" s="332" t="s">
        <v>519</v>
      </c>
      <c r="L24" s="332" t="s">
        <v>520</v>
      </c>
      <c r="M24" s="332" t="s">
        <v>521</v>
      </c>
      <c r="N24" s="332" t="s">
        <v>522</v>
      </c>
      <c r="O24" s="332" t="s">
        <v>523</v>
      </c>
      <c r="P24" s="332" t="s">
        <v>524</v>
      </c>
      <c r="Q24" s="332" t="s">
        <v>525</v>
      </c>
      <c r="S24" s="332" t="s">
        <v>526</v>
      </c>
    </row>
    <row r="25" spans="1:19">
      <c r="A25" s="389"/>
      <c r="B25" s="390"/>
      <c r="C25" s="391" t="s">
        <v>527</v>
      </c>
      <c r="D25" s="336">
        <v>2019</v>
      </c>
      <c r="E25" s="480">
        <v>2020</v>
      </c>
      <c r="F25" s="480">
        <v>2021</v>
      </c>
      <c r="G25" s="480">
        <v>2022</v>
      </c>
      <c r="H25" s="480">
        <v>2023</v>
      </c>
      <c r="I25" s="480">
        <v>2024</v>
      </c>
      <c r="J25" s="480">
        <v>2025</v>
      </c>
      <c r="K25" s="480">
        <v>2026</v>
      </c>
      <c r="L25" s="480">
        <v>2027</v>
      </c>
      <c r="M25" s="480">
        <v>2028</v>
      </c>
      <c r="N25" s="480">
        <v>2029</v>
      </c>
      <c r="O25" s="480">
        <v>2030</v>
      </c>
      <c r="P25" s="480">
        <v>2031</v>
      </c>
      <c r="Q25" s="480">
        <v>2032</v>
      </c>
      <c r="R25" s="337">
        <v>2033</v>
      </c>
      <c r="S25" s="338" t="s">
        <v>315</v>
      </c>
    </row>
    <row r="26" spans="1:19" ht="12.75" thickBot="1">
      <c r="A26" s="392"/>
      <c r="B26" s="393" t="s">
        <v>540</v>
      </c>
      <c r="C26" s="394"/>
      <c r="D26" s="340"/>
      <c r="E26" s="341"/>
      <c r="F26" s="341"/>
      <c r="G26" s="341"/>
      <c r="H26" s="341"/>
      <c r="I26" s="341"/>
      <c r="J26" s="341"/>
      <c r="K26" s="341"/>
      <c r="L26" s="341"/>
      <c r="M26" s="341"/>
      <c r="N26" s="341"/>
      <c r="O26" s="341"/>
      <c r="P26" s="341"/>
      <c r="Q26" s="342"/>
      <c r="R26" s="343"/>
      <c r="S26" s="339"/>
    </row>
    <row r="27" spans="1:19" ht="12.75" thickTop="1">
      <c r="A27" s="395"/>
      <c r="B27" s="396" t="s">
        <v>541</v>
      </c>
      <c r="C27" s="397"/>
      <c r="D27" s="398"/>
      <c r="E27" s="398"/>
      <c r="F27" s="398"/>
      <c r="G27" s="398"/>
      <c r="H27" s="398"/>
      <c r="I27" s="398"/>
      <c r="J27" s="398"/>
      <c r="K27" s="398"/>
      <c r="L27" s="398"/>
      <c r="M27" s="398"/>
      <c r="N27" s="398"/>
      <c r="O27" s="398"/>
      <c r="P27" s="398"/>
      <c r="Q27" s="396"/>
      <c r="R27" s="399"/>
      <c r="S27" s="397"/>
    </row>
    <row r="28" spans="1:19">
      <c r="A28" s="395"/>
      <c r="B28" s="396"/>
      <c r="C28" s="400" t="s">
        <v>542</v>
      </c>
      <c r="D28" s="401"/>
      <c r="E28" s="402"/>
      <c r="F28" s="402"/>
      <c r="G28" s="402"/>
      <c r="H28" s="402"/>
      <c r="I28" s="402"/>
      <c r="J28" s="402"/>
      <c r="K28" s="402"/>
      <c r="L28" s="402"/>
      <c r="M28" s="402"/>
      <c r="N28" s="402"/>
      <c r="O28" s="402"/>
      <c r="P28" s="402"/>
      <c r="Q28" s="403"/>
      <c r="R28" s="400"/>
      <c r="S28" s="404"/>
    </row>
    <row r="29" spans="1:19">
      <c r="A29" s="395"/>
      <c r="B29" s="396"/>
      <c r="C29" s="405" t="s">
        <v>543</v>
      </c>
      <c r="D29" s="406"/>
      <c r="E29" s="407"/>
      <c r="F29" s="407"/>
      <c r="G29" s="407"/>
      <c r="H29" s="407"/>
      <c r="I29" s="407"/>
      <c r="J29" s="407"/>
      <c r="K29" s="407"/>
      <c r="L29" s="407"/>
      <c r="M29" s="407"/>
      <c r="N29" s="407"/>
      <c r="O29" s="407"/>
      <c r="P29" s="407"/>
      <c r="Q29" s="408"/>
      <c r="R29" s="405"/>
      <c r="S29" s="409"/>
    </row>
    <row r="30" spans="1:19">
      <c r="A30" s="395"/>
      <c r="B30" s="396"/>
      <c r="C30" s="405" t="s">
        <v>544</v>
      </c>
      <c r="D30" s="406"/>
      <c r="E30" s="407"/>
      <c r="F30" s="407"/>
      <c r="G30" s="407"/>
      <c r="H30" s="407"/>
      <c r="I30" s="407"/>
      <c r="J30" s="407"/>
      <c r="K30" s="407"/>
      <c r="L30" s="407"/>
      <c r="M30" s="407"/>
      <c r="N30" s="407"/>
      <c r="O30" s="407"/>
      <c r="P30" s="407"/>
      <c r="Q30" s="408"/>
      <c r="R30" s="405"/>
      <c r="S30" s="409"/>
    </row>
    <row r="31" spans="1:19">
      <c r="A31" s="410"/>
      <c r="B31" s="411"/>
      <c r="C31" s="412" t="s">
        <v>535</v>
      </c>
      <c r="D31" s="413"/>
      <c r="E31" s="414"/>
      <c r="F31" s="414"/>
      <c r="G31" s="414"/>
      <c r="H31" s="414"/>
      <c r="I31" s="414"/>
      <c r="J31" s="414"/>
      <c r="K31" s="414"/>
      <c r="L31" s="414"/>
      <c r="M31" s="414"/>
      <c r="N31" s="414"/>
      <c r="O31" s="414"/>
      <c r="P31" s="414"/>
      <c r="Q31" s="415"/>
      <c r="R31" s="412"/>
      <c r="S31" s="416"/>
    </row>
    <row r="32" spans="1:19">
      <c r="A32" s="395"/>
      <c r="B32" s="396" t="s">
        <v>545</v>
      </c>
      <c r="C32" s="397"/>
      <c r="D32" s="398"/>
      <c r="E32" s="398"/>
      <c r="F32" s="398"/>
      <c r="G32" s="398"/>
      <c r="H32" s="398"/>
      <c r="I32" s="398"/>
      <c r="J32" s="398"/>
      <c r="K32" s="398"/>
      <c r="L32" s="398"/>
      <c r="M32" s="398"/>
      <c r="N32" s="398"/>
      <c r="O32" s="398"/>
      <c r="P32" s="398"/>
      <c r="Q32" s="396"/>
      <c r="R32" s="399"/>
      <c r="S32" s="397"/>
    </row>
    <row r="33" spans="1:19">
      <c r="A33" s="395"/>
      <c r="B33" s="396"/>
      <c r="C33" s="400" t="s">
        <v>546</v>
      </c>
      <c r="D33" s="401"/>
      <c r="E33" s="402"/>
      <c r="F33" s="402"/>
      <c r="G33" s="402"/>
      <c r="H33" s="402"/>
      <c r="I33" s="402"/>
      <c r="J33" s="402"/>
      <c r="K33" s="402"/>
      <c r="L33" s="402"/>
      <c r="M33" s="402"/>
      <c r="N33" s="402"/>
      <c r="O33" s="402"/>
      <c r="P33" s="402"/>
      <c r="Q33" s="403"/>
      <c r="R33" s="400"/>
      <c r="S33" s="404"/>
    </row>
    <row r="34" spans="1:19">
      <c r="A34" s="395"/>
      <c r="B34" s="396"/>
      <c r="C34" s="405" t="s">
        <v>547</v>
      </c>
      <c r="D34" s="406"/>
      <c r="E34" s="407"/>
      <c r="F34" s="407"/>
      <c r="G34" s="407"/>
      <c r="H34" s="407"/>
      <c r="I34" s="407"/>
      <c r="J34" s="407"/>
      <c r="K34" s="407"/>
      <c r="L34" s="407"/>
      <c r="M34" s="407"/>
      <c r="N34" s="407"/>
      <c r="O34" s="407"/>
      <c r="P34" s="407"/>
      <c r="Q34" s="408"/>
      <c r="R34" s="405"/>
      <c r="S34" s="409"/>
    </row>
    <row r="35" spans="1:19">
      <c r="A35" s="395"/>
      <c r="B35" s="396"/>
      <c r="C35" s="405" t="s">
        <v>548</v>
      </c>
      <c r="D35" s="406"/>
      <c r="E35" s="407"/>
      <c r="F35" s="407"/>
      <c r="G35" s="407"/>
      <c r="H35" s="407"/>
      <c r="I35" s="407"/>
      <c r="J35" s="407"/>
      <c r="K35" s="407"/>
      <c r="L35" s="407"/>
      <c r="M35" s="407"/>
      <c r="N35" s="407"/>
      <c r="O35" s="407"/>
      <c r="P35" s="407"/>
      <c r="Q35" s="408"/>
      <c r="R35" s="405"/>
      <c r="S35" s="409"/>
    </row>
    <row r="36" spans="1:19">
      <c r="A36" s="395"/>
      <c r="B36" s="387"/>
      <c r="C36" s="412" t="s">
        <v>535</v>
      </c>
      <c r="D36" s="413"/>
      <c r="E36" s="414"/>
      <c r="F36" s="414"/>
      <c r="G36" s="414"/>
      <c r="H36" s="414"/>
      <c r="I36" s="414"/>
      <c r="J36" s="414"/>
      <c r="K36" s="414"/>
      <c r="L36" s="414"/>
      <c r="M36" s="414"/>
      <c r="N36" s="414"/>
      <c r="O36" s="414"/>
      <c r="P36" s="414"/>
      <c r="Q36" s="415"/>
      <c r="R36" s="412"/>
      <c r="S36" s="416"/>
    </row>
    <row r="37" spans="1:19">
      <c r="A37" s="417"/>
      <c r="B37" s="418" t="s">
        <v>549</v>
      </c>
      <c r="C37" s="419"/>
      <c r="D37" s="420"/>
      <c r="E37" s="420"/>
      <c r="F37" s="420"/>
      <c r="G37" s="420"/>
      <c r="H37" s="420"/>
      <c r="I37" s="420"/>
      <c r="J37" s="420"/>
      <c r="K37" s="420"/>
      <c r="L37" s="420"/>
      <c r="M37" s="420"/>
      <c r="N37" s="420"/>
      <c r="O37" s="420"/>
      <c r="P37" s="420"/>
      <c r="Q37" s="418"/>
      <c r="R37" s="421"/>
      <c r="S37" s="419"/>
    </row>
    <row r="38" spans="1:19">
      <c r="A38" s="410"/>
      <c r="B38" s="411" t="s">
        <v>550</v>
      </c>
      <c r="C38" s="416"/>
      <c r="D38" s="413"/>
      <c r="E38" s="413"/>
      <c r="F38" s="413"/>
      <c r="G38" s="413"/>
      <c r="H38" s="413"/>
      <c r="I38" s="413"/>
      <c r="J38" s="413"/>
      <c r="K38" s="413"/>
      <c r="L38" s="413"/>
      <c r="M38" s="413"/>
      <c r="N38" s="413"/>
      <c r="O38" s="413"/>
      <c r="P38" s="413"/>
      <c r="Q38" s="411"/>
      <c r="R38" s="412"/>
      <c r="S38" s="416"/>
    </row>
    <row r="39" spans="1:19">
      <c r="A39" s="417"/>
      <c r="B39" s="418" t="s">
        <v>551</v>
      </c>
      <c r="C39" s="419"/>
      <c r="D39" s="420"/>
      <c r="E39" s="420"/>
      <c r="F39" s="420"/>
      <c r="G39" s="420"/>
      <c r="H39" s="420"/>
      <c r="I39" s="420"/>
      <c r="J39" s="420"/>
      <c r="K39" s="420"/>
      <c r="L39" s="420"/>
      <c r="M39" s="420"/>
      <c r="N39" s="420"/>
      <c r="O39" s="420"/>
      <c r="P39" s="420"/>
      <c r="Q39" s="418"/>
      <c r="R39" s="421"/>
      <c r="S39" s="419"/>
    </row>
    <row r="40" spans="1:19" ht="12.75" thickBot="1">
      <c r="A40" s="422"/>
      <c r="B40" s="423" t="s">
        <v>552</v>
      </c>
      <c r="C40" s="424"/>
      <c r="D40" s="425"/>
      <c r="E40" s="425"/>
      <c r="F40" s="425"/>
      <c r="G40" s="425"/>
      <c r="H40" s="425"/>
      <c r="I40" s="425"/>
      <c r="J40" s="425"/>
      <c r="K40" s="425"/>
      <c r="L40" s="425"/>
      <c r="M40" s="425"/>
      <c r="N40" s="425"/>
      <c r="O40" s="425"/>
      <c r="P40" s="425"/>
      <c r="Q40" s="423"/>
      <c r="R40" s="426"/>
      <c r="S40" s="424"/>
    </row>
    <row r="41" spans="1:19">
      <c r="A41" s="396"/>
      <c r="B41" s="396"/>
      <c r="C41" s="396"/>
      <c r="D41" s="396"/>
      <c r="E41" s="396"/>
      <c r="F41" s="396"/>
      <c r="G41" s="396"/>
      <c r="H41" s="396"/>
      <c r="I41" s="396"/>
      <c r="J41" s="396"/>
      <c r="K41" s="396"/>
      <c r="L41" s="396"/>
      <c r="M41" s="396"/>
      <c r="N41" s="396"/>
      <c r="O41" s="396"/>
      <c r="P41" s="396"/>
      <c r="Q41" s="396"/>
      <c r="R41" s="396"/>
      <c r="S41" s="396"/>
    </row>
    <row r="42" spans="1:19">
      <c r="A42" s="396" t="s">
        <v>553</v>
      </c>
      <c r="B42" s="396"/>
      <c r="C42" s="396"/>
      <c r="D42" s="396"/>
      <c r="E42" s="396"/>
      <c r="F42" s="396"/>
      <c r="G42" s="396"/>
      <c r="H42" s="396"/>
      <c r="I42" s="396"/>
      <c r="J42" s="396"/>
      <c r="K42" s="396"/>
      <c r="L42" s="396"/>
      <c r="M42" s="396"/>
      <c r="N42" s="396"/>
      <c r="O42" s="396"/>
      <c r="P42" s="396"/>
      <c r="Q42" s="396"/>
      <c r="R42" s="396"/>
      <c r="S42" s="396"/>
    </row>
    <row r="43" spans="1:19">
      <c r="A43" s="396"/>
      <c r="B43" s="396"/>
      <c r="C43" s="427" t="s">
        <v>554</v>
      </c>
      <c r="D43" s="427"/>
      <c r="E43" s="427"/>
      <c r="F43" s="427"/>
      <c r="G43" s="427"/>
      <c r="H43" s="427"/>
      <c r="I43" s="427"/>
      <c r="J43" s="427"/>
      <c r="K43" s="427"/>
      <c r="L43" s="427"/>
      <c r="M43" s="427"/>
      <c r="N43" s="427"/>
      <c r="O43" s="427"/>
      <c r="P43" s="427"/>
      <c r="Q43" s="427"/>
      <c r="R43" s="396"/>
      <c r="S43" s="396"/>
    </row>
    <row r="44" spans="1:19">
      <c r="A44" s="396"/>
      <c r="B44" s="396"/>
      <c r="C44" s="427" t="s">
        <v>555</v>
      </c>
      <c r="D44" s="427"/>
      <c r="E44" s="396"/>
      <c r="F44" s="396"/>
      <c r="G44" s="396"/>
      <c r="H44" s="396"/>
      <c r="I44" s="396"/>
      <c r="J44" s="396"/>
      <c r="K44" s="396"/>
      <c r="L44" s="396"/>
      <c r="M44" s="396"/>
      <c r="N44" s="396"/>
      <c r="O44" s="396"/>
      <c r="P44" s="396"/>
      <c r="Q44" s="396"/>
      <c r="R44" s="396"/>
      <c r="S44" s="396"/>
    </row>
    <row r="45" spans="1:19">
      <c r="A45" s="396"/>
      <c r="B45" s="396"/>
      <c r="C45" s="427" t="s">
        <v>556</v>
      </c>
      <c r="D45" s="427"/>
      <c r="E45" s="396"/>
      <c r="F45" s="396"/>
      <c r="G45" s="396"/>
      <c r="H45" s="396"/>
      <c r="I45" s="396"/>
      <c r="J45" s="396"/>
      <c r="K45" s="396"/>
      <c r="L45" s="396"/>
      <c r="M45" s="396"/>
      <c r="N45" s="396"/>
      <c r="O45" s="396"/>
      <c r="P45" s="396"/>
      <c r="Q45" s="396"/>
      <c r="R45" s="396"/>
      <c r="S45" s="396"/>
    </row>
    <row r="46" spans="1:19">
      <c r="A46" s="396"/>
      <c r="B46" s="396"/>
      <c r="C46" s="427" t="s">
        <v>557</v>
      </c>
      <c r="D46" s="427"/>
      <c r="E46" s="396"/>
      <c r="F46" s="396"/>
      <c r="G46" s="396"/>
      <c r="H46" s="396"/>
      <c r="I46" s="396"/>
      <c r="J46" s="396"/>
      <c r="K46" s="396"/>
      <c r="L46" s="396"/>
      <c r="M46" s="396"/>
      <c r="N46" s="396"/>
      <c r="O46" s="396"/>
      <c r="P46" s="396"/>
      <c r="Q46" s="396"/>
      <c r="R46" s="396"/>
      <c r="S46" s="396"/>
    </row>
    <row r="47" spans="1:19">
      <c r="A47" s="396"/>
      <c r="B47" s="396"/>
      <c r="C47" s="396"/>
      <c r="D47" s="396"/>
      <c r="E47" s="396"/>
      <c r="F47" s="396"/>
      <c r="G47" s="396"/>
      <c r="H47" s="396"/>
      <c r="I47" s="396"/>
      <c r="J47" s="396"/>
      <c r="K47" s="396"/>
      <c r="L47" s="396"/>
      <c r="M47" s="396"/>
      <c r="N47" s="396"/>
      <c r="O47" s="396"/>
      <c r="P47" s="396"/>
      <c r="Q47" s="396"/>
      <c r="R47" s="396"/>
      <c r="S47" s="396"/>
    </row>
    <row r="48" spans="1:19">
      <c r="A48" s="386"/>
      <c r="B48" s="387" t="s">
        <v>558</v>
      </c>
      <c r="C48" s="387"/>
      <c r="D48" s="387"/>
      <c r="F48" s="387"/>
      <c r="H48" s="387"/>
      <c r="J48" s="387"/>
      <c r="L48" s="387"/>
      <c r="N48" s="387"/>
      <c r="P48" s="387"/>
      <c r="Q48" s="387"/>
    </row>
    <row r="49" spans="1:3">
      <c r="A49" s="386"/>
      <c r="B49" s="328" t="s">
        <v>559</v>
      </c>
      <c r="C49" s="387"/>
    </row>
    <row r="50" spans="1:3">
      <c r="A50" s="386"/>
      <c r="B50" s="328" t="s">
        <v>560</v>
      </c>
      <c r="C50" s="387"/>
    </row>
    <row r="51" spans="1:3">
      <c r="A51" s="386"/>
      <c r="B51" s="387" t="s">
        <v>561</v>
      </c>
      <c r="C51" s="387"/>
    </row>
    <row r="52" spans="1:3" s="428" customFormat="1">
      <c r="A52" s="386"/>
      <c r="B52" s="387" t="s">
        <v>765</v>
      </c>
      <c r="C52" s="387"/>
    </row>
    <row r="53" spans="1:3">
      <c r="A53" s="386"/>
      <c r="B53" s="387"/>
      <c r="C53" s="387"/>
    </row>
    <row r="54" spans="1:3">
      <c r="A54" s="386"/>
      <c r="B54" s="387"/>
      <c r="C54" s="387"/>
    </row>
    <row r="55" spans="1:3">
      <c r="A55" s="386"/>
      <c r="B55" s="387"/>
      <c r="C55" s="387"/>
    </row>
    <row r="56" spans="1:3">
      <c r="A56" s="386"/>
      <c r="B56" s="387"/>
      <c r="C56" s="387"/>
    </row>
    <row r="57" spans="1:3">
      <c r="A57" s="386"/>
      <c r="B57" s="387"/>
      <c r="C57" s="387"/>
    </row>
    <row r="58" spans="1:3">
      <c r="A58" s="386"/>
      <c r="B58" s="387"/>
      <c r="C58" s="387"/>
    </row>
    <row r="59" spans="1:3">
      <c r="A59" s="386"/>
      <c r="B59" s="387"/>
      <c r="C59" s="387"/>
    </row>
    <row r="60" spans="1:3">
      <c r="A60" s="386"/>
      <c r="B60" s="387"/>
      <c r="C60" s="387"/>
    </row>
    <row r="61" spans="1:3">
      <c r="A61" s="386"/>
      <c r="B61" s="387"/>
      <c r="C61" s="387"/>
    </row>
    <row r="62" spans="1:3">
      <c r="A62" s="387"/>
      <c r="B62" s="387"/>
      <c r="C62" s="387"/>
    </row>
    <row r="63" spans="1:3">
      <c r="A63" s="387"/>
      <c r="B63" s="387"/>
      <c r="C63" s="387"/>
    </row>
    <row r="64" spans="1:3">
      <c r="A64" s="387"/>
      <c r="B64" s="387"/>
      <c r="C64" s="387"/>
    </row>
    <row r="65" spans="1:3">
      <c r="A65" s="387"/>
      <c r="B65" s="387"/>
      <c r="C65" s="387"/>
    </row>
    <row r="66" spans="1:3">
      <c r="A66" s="387"/>
      <c r="B66" s="387"/>
      <c r="C66" s="387"/>
    </row>
  </sheetData>
  <mergeCells count="1">
    <mergeCell ref="A6:B6"/>
  </mergeCells>
  <phoneticPr fontId="3"/>
  <pageMargins left="0.78740157480314965" right="0.78740157480314965" top="0.78740157480314965" bottom="0.78740157480314965" header="0.51181102362204722" footer="0.51181102362204722"/>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0"/>
  <sheetViews>
    <sheetView tabSelected="1" topLeftCell="A10" zoomScale="115" zoomScaleNormal="115" workbookViewId="0">
      <selection activeCell="D18" sqref="D18"/>
    </sheetView>
  </sheetViews>
  <sheetFormatPr defaultRowHeight="15" customHeight="1"/>
  <cols>
    <col min="1" max="1" width="2.125" style="428" customWidth="1"/>
    <col min="2" max="2" width="2.625" style="328" customWidth="1"/>
    <col min="3" max="3" width="28" style="328" customWidth="1"/>
    <col min="4" max="17" width="11.75" style="428" customWidth="1"/>
    <col min="18" max="18" width="10.625" style="428" customWidth="1"/>
    <col min="19" max="256" width="9" style="428"/>
    <col min="257" max="257" width="2.125" style="428" customWidth="1"/>
    <col min="258" max="258" width="2.625" style="428" customWidth="1"/>
    <col min="259" max="259" width="28" style="428" customWidth="1"/>
    <col min="260" max="272" width="12.625" style="428" customWidth="1"/>
    <col min="273" max="274" width="10.625" style="428" customWidth="1"/>
    <col min="275" max="512" width="9" style="428"/>
    <col min="513" max="513" width="2.125" style="428" customWidth="1"/>
    <col min="514" max="514" width="2.625" style="428" customWidth="1"/>
    <col min="515" max="515" width="28" style="428" customWidth="1"/>
    <col min="516" max="528" width="12.625" style="428" customWidth="1"/>
    <col min="529" max="530" width="10.625" style="428" customWidth="1"/>
    <col min="531" max="768" width="9" style="428"/>
    <col min="769" max="769" width="2.125" style="428" customWidth="1"/>
    <col min="770" max="770" width="2.625" style="428" customWidth="1"/>
    <col min="771" max="771" width="28" style="428" customWidth="1"/>
    <col min="772" max="784" width="12.625" style="428" customWidth="1"/>
    <col min="785" max="786" width="10.625" style="428" customWidth="1"/>
    <col min="787" max="1024" width="9" style="428"/>
    <col min="1025" max="1025" width="2.125" style="428" customWidth="1"/>
    <col min="1026" max="1026" width="2.625" style="428" customWidth="1"/>
    <col min="1027" max="1027" width="28" style="428" customWidth="1"/>
    <col min="1028" max="1040" width="12.625" style="428" customWidth="1"/>
    <col min="1041" max="1042" width="10.625" style="428" customWidth="1"/>
    <col min="1043" max="1280" width="9" style="428"/>
    <col min="1281" max="1281" width="2.125" style="428" customWidth="1"/>
    <col min="1282" max="1282" width="2.625" style="428" customWidth="1"/>
    <col min="1283" max="1283" width="28" style="428" customWidth="1"/>
    <col min="1284" max="1296" width="12.625" style="428" customWidth="1"/>
    <col min="1297" max="1298" width="10.625" style="428" customWidth="1"/>
    <col min="1299" max="1536" width="9" style="428"/>
    <col min="1537" max="1537" width="2.125" style="428" customWidth="1"/>
    <col min="1538" max="1538" width="2.625" style="428" customWidth="1"/>
    <col min="1539" max="1539" width="28" style="428" customWidth="1"/>
    <col min="1540" max="1552" width="12.625" style="428" customWidth="1"/>
    <col min="1553" max="1554" width="10.625" style="428" customWidth="1"/>
    <col min="1555" max="1792" width="9" style="428"/>
    <col min="1793" max="1793" width="2.125" style="428" customWidth="1"/>
    <col min="1794" max="1794" width="2.625" style="428" customWidth="1"/>
    <col min="1795" max="1795" width="28" style="428" customWidth="1"/>
    <col min="1796" max="1808" width="12.625" style="428" customWidth="1"/>
    <col min="1809" max="1810" width="10.625" style="428" customWidth="1"/>
    <col min="1811" max="2048" width="9" style="428"/>
    <col min="2049" max="2049" width="2.125" style="428" customWidth="1"/>
    <col min="2050" max="2050" width="2.625" style="428" customWidth="1"/>
    <col min="2051" max="2051" width="28" style="428" customWidth="1"/>
    <col min="2052" max="2064" width="12.625" style="428" customWidth="1"/>
    <col min="2065" max="2066" width="10.625" style="428" customWidth="1"/>
    <col min="2067" max="2304" width="9" style="428"/>
    <col min="2305" max="2305" width="2.125" style="428" customWidth="1"/>
    <col min="2306" max="2306" width="2.625" style="428" customWidth="1"/>
    <col min="2307" max="2307" width="28" style="428" customWidth="1"/>
    <col min="2308" max="2320" width="12.625" style="428" customWidth="1"/>
    <col min="2321" max="2322" width="10.625" style="428" customWidth="1"/>
    <col min="2323" max="2560" width="9" style="428"/>
    <col min="2561" max="2561" width="2.125" style="428" customWidth="1"/>
    <col min="2562" max="2562" width="2.625" style="428" customWidth="1"/>
    <col min="2563" max="2563" width="28" style="428" customWidth="1"/>
    <col min="2564" max="2576" width="12.625" style="428" customWidth="1"/>
    <col min="2577" max="2578" width="10.625" style="428" customWidth="1"/>
    <col min="2579" max="2816" width="9" style="428"/>
    <col min="2817" max="2817" width="2.125" style="428" customWidth="1"/>
    <col min="2818" max="2818" width="2.625" style="428" customWidth="1"/>
    <col min="2819" max="2819" width="28" style="428" customWidth="1"/>
    <col min="2820" max="2832" width="12.625" style="428" customWidth="1"/>
    <col min="2833" max="2834" width="10.625" style="428" customWidth="1"/>
    <col min="2835" max="3072" width="9" style="428"/>
    <col min="3073" max="3073" width="2.125" style="428" customWidth="1"/>
    <col min="3074" max="3074" width="2.625" style="428" customWidth="1"/>
    <col min="3075" max="3075" width="28" style="428" customWidth="1"/>
    <col min="3076" max="3088" width="12.625" style="428" customWidth="1"/>
    <col min="3089" max="3090" width="10.625" style="428" customWidth="1"/>
    <col min="3091" max="3328" width="9" style="428"/>
    <col min="3329" max="3329" width="2.125" style="428" customWidth="1"/>
    <col min="3330" max="3330" width="2.625" style="428" customWidth="1"/>
    <col min="3331" max="3331" width="28" style="428" customWidth="1"/>
    <col min="3332" max="3344" width="12.625" style="428" customWidth="1"/>
    <col min="3345" max="3346" width="10.625" style="428" customWidth="1"/>
    <col min="3347" max="3584" width="9" style="428"/>
    <col min="3585" max="3585" width="2.125" style="428" customWidth="1"/>
    <col min="3586" max="3586" width="2.625" style="428" customWidth="1"/>
    <col min="3587" max="3587" width="28" style="428" customWidth="1"/>
    <col min="3588" max="3600" width="12.625" style="428" customWidth="1"/>
    <col min="3601" max="3602" width="10.625" style="428" customWidth="1"/>
    <col min="3603" max="3840" width="9" style="428"/>
    <col min="3841" max="3841" width="2.125" style="428" customWidth="1"/>
    <col min="3842" max="3842" width="2.625" style="428" customWidth="1"/>
    <col min="3843" max="3843" width="28" style="428" customWidth="1"/>
    <col min="3844" max="3856" width="12.625" style="428" customWidth="1"/>
    <col min="3857" max="3858" width="10.625" style="428" customWidth="1"/>
    <col min="3859" max="4096" width="9" style="428"/>
    <col min="4097" max="4097" width="2.125" style="428" customWidth="1"/>
    <col min="4098" max="4098" width="2.625" style="428" customWidth="1"/>
    <col min="4099" max="4099" width="28" style="428" customWidth="1"/>
    <col min="4100" max="4112" width="12.625" style="428" customWidth="1"/>
    <col min="4113" max="4114" width="10.625" style="428" customWidth="1"/>
    <col min="4115" max="4352" width="9" style="428"/>
    <col min="4353" max="4353" width="2.125" style="428" customWidth="1"/>
    <col min="4354" max="4354" width="2.625" style="428" customWidth="1"/>
    <col min="4355" max="4355" width="28" style="428" customWidth="1"/>
    <col min="4356" max="4368" width="12.625" style="428" customWidth="1"/>
    <col min="4369" max="4370" width="10.625" style="428" customWidth="1"/>
    <col min="4371" max="4608" width="9" style="428"/>
    <col min="4609" max="4609" width="2.125" style="428" customWidth="1"/>
    <col min="4610" max="4610" width="2.625" style="428" customWidth="1"/>
    <col min="4611" max="4611" width="28" style="428" customWidth="1"/>
    <col min="4612" max="4624" width="12.625" style="428" customWidth="1"/>
    <col min="4625" max="4626" width="10.625" style="428" customWidth="1"/>
    <col min="4627" max="4864" width="9" style="428"/>
    <col min="4865" max="4865" width="2.125" style="428" customWidth="1"/>
    <col min="4866" max="4866" width="2.625" style="428" customWidth="1"/>
    <col min="4867" max="4867" width="28" style="428" customWidth="1"/>
    <col min="4868" max="4880" width="12.625" style="428" customWidth="1"/>
    <col min="4881" max="4882" width="10.625" style="428" customWidth="1"/>
    <col min="4883" max="5120" width="9" style="428"/>
    <col min="5121" max="5121" width="2.125" style="428" customWidth="1"/>
    <col min="5122" max="5122" width="2.625" style="428" customWidth="1"/>
    <col min="5123" max="5123" width="28" style="428" customWidth="1"/>
    <col min="5124" max="5136" width="12.625" style="428" customWidth="1"/>
    <col min="5137" max="5138" width="10.625" style="428" customWidth="1"/>
    <col min="5139" max="5376" width="9" style="428"/>
    <col min="5377" max="5377" width="2.125" style="428" customWidth="1"/>
    <col min="5378" max="5378" width="2.625" style="428" customWidth="1"/>
    <col min="5379" max="5379" width="28" style="428" customWidth="1"/>
    <col min="5380" max="5392" width="12.625" style="428" customWidth="1"/>
    <col min="5393" max="5394" width="10.625" style="428" customWidth="1"/>
    <col min="5395" max="5632" width="9" style="428"/>
    <col min="5633" max="5633" width="2.125" style="428" customWidth="1"/>
    <col min="5634" max="5634" width="2.625" style="428" customWidth="1"/>
    <col min="5635" max="5635" width="28" style="428" customWidth="1"/>
    <col min="5636" max="5648" width="12.625" style="428" customWidth="1"/>
    <col min="5649" max="5650" width="10.625" style="428" customWidth="1"/>
    <col min="5651" max="5888" width="9" style="428"/>
    <col min="5889" max="5889" width="2.125" style="428" customWidth="1"/>
    <col min="5890" max="5890" width="2.625" style="428" customWidth="1"/>
    <col min="5891" max="5891" width="28" style="428" customWidth="1"/>
    <col min="5892" max="5904" width="12.625" style="428" customWidth="1"/>
    <col min="5905" max="5906" width="10.625" style="428" customWidth="1"/>
    <col min="5907" max="6144" width="9" style="428"/>
    <col min="6145" max="6145" width="2.125" style="428" customWidth="1"/>
    <col min="6146" max="6146" width="2.625" style="428" customWidth="1"/>
    <col min="6147" max="6147" width="28" style="428" customWidth="1"/>
    <col min="6148" max="6160" width="12.625" style="428" customWidth="1"/>
    <col min="6161" max="6162" width="10.625" style="428" customWidth="1"/>
    <col min="6163" max="6400" width="9" style="428"/>
    <col min="6401" max="6401" width="2.125" style="428" customWidth="1"/>
    <col min="6402" max="6402" width="2.625" style="428" customWidth="1"/>
    <col min="6403" max="6403" width="28" style="428" customWidth="1"/>
    <col min="6404" max="6416" width="12.625" style="428" customWidth="1"/>
    <col min="6417" max="6418" width="10.625" style="428" customWidth="1"/>
    <col min="6419" max="6656" width="9" style="428"/>
    <col min="6657" max="6657" width="2.125" style="428" customWidth="1"/>
    <col min="6658" max="6658" width="2.625" style="428" customWidth="1"/>
    <col min="6659" max="6659" width="28" style="428" customWidth="1"/>
    <col min="6660" max="6672" width="12.625" style="428" customWidth="1"/>
    <col min="6673" max="6674" width="10.625" style="428" customWidth="1"/>
    <col min="6675" max="6912" width="9" style="428"/>
    <col min="6913" max="6913" width="2.125" style="428" customWidth="1"/>
    <col min="6914" max="6914" width="2.625" style="428" customWidth="1"/>
    <col min="6915" max="6915" width="28" style="428" customWidth="1"/>
    <col min="6916" max="6928" width="12.625" style="428" customWidth="1"/>
    <col min="6929" max="6930" width="10.625" style="428" customWidth="1"/>
    <col min="6931" max="7168" width="9" style="428"/>
    <col min="7169" max="7169" width="2.125" style="428" customWidth="1"/>
    <col min="7170" max="7170" width="2.625" style="428" customWidth="1"/>
    <col min="7171" max="7171" width="28" style="428" customWidth="1"/>
    <col min="7172" max="7184" width="12.625" style="428" customWidth="1"/>
    <col min="7185" max="7186" width="10.625" style="428" customWidth="1"/>
    <col min="7187" max="7424" width="9" style="428"/>
    <col min="7425" max="7425" width="2.125" style="428" customWidth="1"/>
    <col min="7426" max="7426" width="2.625" style="428" customWidth="1"/>
    <col min="7427" max="7427" width="28" style="428" customWidth="1"/>
    <col min="7428" max="7440" width="12.625" style="428" customWidth="1"/>
    <col min="7441" max="7442" width="10.625" style="428" customWidth="1"/>
    <col min="7443" max="7680" width="9" style="428"/>
    <col min="7681" max="7681" width="2.125" style="428" customWidth="1"/>
    <col min="7682" max="7682" width="2.625" style="428" customWidth="1"/>
    <col min="7683" max="7683" width="28" style="428" customWidth="1"/>
    <col min="7684" max="7696" width="12.625" style="428" customWidth="1"/>
    <col min="7697" max="7698" width="10.625" style="428" customWidth="1"/>
    <col min="7699" max="7936" width="9" style="428"/>
    <col min="7937" max="7937" width="2.125" style="428" customWidth="1"/>
    <col min="7938" max="7938" width="2.625" style="428" customWidth="1"/>
    <col min="7939" max="7939" width="28" style="428" customWidth="1"/>
    <col min="7940" max="7952" width="12.625" style="428" customWidth="1"/>
    <col min="7953" max="7954" width="10.625" style="428" customWidth="1"/>
    <col min="7955" max="8192" width="9" style="428"/>
    <col min="8193" max="8193" width="2.125" style="428" customWidth="1"/>
    <col min="8194" max="8194" width="2.625" style="428" customWidth="1"/>
    <col min="8195" max="8195" width="28" style="428" customWidth="1"/>
    <col min="8196" max="8208" width="12.625" style="428" customWidth="1"/>
    <col min="8209" max="8210" width="10.625" style="428" customWidth="1"/>
    <col min="8211" max="8448" width="9" style="428"/>
    <col min="8449" max="8449" width="2.125" style="428" customWidth="1"/>
    <col min="8450" max="8450" width="2.625" style="428" customWidth="1"/>
    <col min="8451" max="8451" width="28" style="428" customWidth="1"/>
    <col min="8452" max="8464" width="12.625" style="428" customWidth="1"/>
    <col min="8465" max="8466" width="10.625" style="428" customWidth="1"/>
    <col min="8467" max="8704" width="9" style="428"/>
    <col min="8705" max="8705" width="2.125" style="428" customWidth="1"/>
    <col min="8706" max="8706" width="2.625" style="428" customWidth="1"/>
    <col min="8707" max="8707" width="28" style="428" customWidth="1"/>
    <col min="8708" max="8720" width="12.625" style="428" customWidth="1"/>
    <col min="8721" max="8722" width="10.625" style="428" customWidth="1"/>
    <col min="8723" max="8960" width="9" style="428"/>
    <col min="8961" max="8961" width="2.125" style="428" customWidth="1"/>
    <col min="8962" max="8962" width="2.625" style="428" customWidth="1"/>
    <col min="8963" max="8963" width="28" style="428" customWidth="1"/>
    <col min="8964" max="8976" width="12.625" style="428" customWidth="1"/>
    <col min="8977" max="8978" width="10.625" style="428" customWidth="1"/>
    <col min="8979" max="9216" width="9" style="428"/>
    <col min="9217" max="9217" width="2.125" style="428" customWidth="1"/>
    <col min="9218" max="9218" width="2.625" style="428" customWidth="1"/>
    <col min="9219" max="9219" width="28" style="428" customWidth="1"/>
    <col min="9220" max="9232" width="12.625" style="428" customWidth="1"/>
    <col min="9233" max="9234" width="10.625" style="428" customWidth="1"/>
    <col min="9235" max="9472" width="9" style="428"/>
    <col min="9473" max="9473" width="2.125" style="428" customWidth="1"/>
    <col min="9474" max="9474" width="2.625" style="428" customWidth="1"/>
    <col min="9475" max="9475" width="28" style="428" customWidth="1"/>
    <col min="9476" max="9488" width="12.625" style="428" customWidth="1"/>
    <col min="9489" max="9490" width="10.625" style="428" customWidth="1"/>
    <col min="9491" max="9728" width="9" style="428"/>
    <col min="9729" max="9729" width="2.125" style="428" customWidth="1"/>
    <col min="9730" max="9730" width="2.625" style="428" customWidth="1"/>
    <col min="9731" max="9731" width="28" style="428" customWidth="1"/>
    <col min="9732" max="9744" width="12.625" style="428" customWidth="1"/>
    <col min="9745" max="9746" width="10.625" style="428" customWidth="1"/>
    <col min="9747" max="9984" width="9" style="428"/>
    <col min="9985" max="9985" width="2.125" style="428" customWidth="1"/>
    <col min="9986" max="9986" width="2.625" style="428" customWidth="1"/>
    <col min="9987" max="9987" width="28" style="428" customWidth="1"/>
    <col min="9988" max="10000" width="12.625" style="428" customWidth="1"/>
    <col min="10001" max="10002" width="10.625" style="428" customWidth="1"/>
    <col min="10003" max="10240" width="9" style="428"/>
    <col min="10241" max="10241" width="2.125" style="428" customWidth="1"/>
    <col min="10242" max="10242" width="2.625" style="428" customWidth="1"/>
    <col min="10243" max="10243" width="28" style="428" customWidth="1"/>
    <col min="10244" max="10256" width="12.625" style="428" customWidth="1"/>
    <col min="10257" max="10258" width="10.625" style="428" customWidth="1"/>
    <col min="10259" max="10496" width="9" style="428"/>
    <col min="10497" max="10497" width="2.125" style="428" customWidth="1"/>
    <col min="10498" max="10498" width="2.625" style="428" customWidth="1"/>
    <col min="10499" max="10499" width="28" style="428" customWidth="1"/>
    <col min="10500" max="10512" width="12.625" style="428" customWidth="1"/>
    <col min="10513" max="10514" width="10.625" style="428" customWidth="1"/>
    <col min="10515" max="10752" width="9" style="428"/>
    <col min="10753" max="10753" width="2.125" style="428" customWidth="1"/>
    <col min="10754" max="10754" width="2.625" style="428" customWidth="1"/>
    <col min="10755" max="10755" width="28" style="428" customWidth="1"/>
    <col min="10756" max="10768" width="12.625" style="428" customWidth="1"/>
    <col min="10769" max="10770" width="10.625" style="428" customWidth="1"/>
    <col min="10771" max="11008" width="9" style="428"/>
    <col min="11009" max="11009" width="2.125" style="428" customWidth="1"/>
    <col min="11010" max="11010" width="2.625" style="428" customWidth="1"/>
    <col min="11011" max="11011" width="28" style="428" customWidth="1"/>
    <col min="11012" max="11024" width="12.625" style="428" customWidth="1"/>
    <col min="11025" max="11026" width="10.625" style="428" customWidth="1"/>
    <col min="11027" max="11264" width="9" style="428"/>
    <col min="11265" max="11265" width="2.125" style="428" customWidth="1"/>
    <col min="11266" max="11266" width="2.625" style="428" customWidth="1"/>
    <col min="11267" max="11267" width="28" style="428" customWidth="1"/>
    <col min="11268" max="11280" width="12.625" style="428" customWidth="1"/>
    <col min="11281" max="11282" width="10.625" style="428" customWidth="1"/>
    <col min="11283" max="11520" width="9" style="428"/>
    <col min="11521" max="11521" width="2.125" style="428" customWidth="1"/>
    <col min="11522" max="11522" width="2.625" style="428" customWidth="1"/>
    <col min="11523" max="11523" width="28" style="428" customWidth="1"/>
    <col min="11524" max="11536" width="12.625" style="428" customWidth="1"/>
    <col min="11537" max="11538" width="10.625" style="428" customWidth="1"/>
    <col min="11539" max="11776" width="9" style="428"/>
    <col min="11777" max="11777" width="2.125" style="428" customWidth="1"/>
    <col min="11778" max="11778" width="2.625" style="428" customWidth="1"/>
    <col min="11779" max="11779" width="28" style="428" customWidth="1"/>
    <col min="11780" max="11792" width="12.625" style="428" customWidth="1"/>
    <col min="11793" max="11794" width="10.625" style="428" customWidth="1"/>
    <col min="11795" max="12032" width="9" style="428"/>
    <col min="12033" max="12033" width="2.125" style="428" customWidth="1"/>
    <col min="12034" max="12034" width="2.625" style="428" customWidth="1"/>
    <col min="12035" max="12035" width="28" style="428" customWidth="1"/>
    <col min="12036" max="12048" width="12.625" style="428" customWidth="1"/>
    <col min="12049" max="12050" width="10.625" style="428" customWidth="1"/>
    <col min="12051" max="12288" width="9" style="428"/>
    <col min="12289" max="12289" width="2.125" style="428" customWidth="1"/>
    <col min="12290" max="12290" width="2.625" style="428" customWidth="1"/>
    <col min="12291" max="12291" width="28" style="428" customWidth="1"/>
    <col min="12292" max="12304" width="12.625" style="428" customWidth="1"/>
    <col min="12305" max="12306" width="10.625" style="428" customWidth="1"/>
    <col min="12307" max="12544" width="9" style="428"/>
    <col min="12545" max="12545" width="2.125" style="428" customWidth="1"/>
    <col min="12546" max="12546" width="2.625" style="428" customWidth="1"/>
    <col min="12547" max="12547" width="28" style="428" customWidth="1"/>
    <col min="12548" max="12560" width="12.625" style="428" customWidth="1"/>
    <col min="12561" max="12562" width="10.625" style="428" customWidth="1"/>
    <col min="12563" max="12800" width="9" style="428"/>
    <col min="12801" max="12801" width="2.125" style="428" customWidth="1"/>
    <col min="12802" max="12802" width="2.625" style="428" customWidth="1"/>
    <col min="12803" max="12803" width="28" style="428" customWidth="1"/>
    <col min="12804" max="12816" width="12.625" style="428" customWidth="1"/>
    <col min="12817" max="12818" width="10.625" style="428" customWidth="1"/>
    <col min="12819" max="13056" width="9" style="428"/>
    <col min="13057" max="13057" width="2.125" style="428" customWidth="1"/>
    <col min="13058" max="13058" width="2.625" style="428" customWidth="1"/>
    <col min="13059" max="13059" width="28" style="428" customWidth="1"/>
    <col min="13060" max="13072" width="12.625" style="428" customWidth="1"/>
    <col min="13073" max="13074" width="10.625" style="428" customWidth="1"/>
    <col min="13075" max="13312" width="9" style="428"/>
    <col min="13313" max="13313" width="2.125" style="428" customWidth="1"/>
    <col min="13314" max="13314" width="2.625" style="428" customWidth="1"/>
    <col min="13315" max="13315" width="28" style="428" customWidth="1"/>
    <col min="13316" max="13328" width="12.625" style="428" customWidth="1"/>
    <col min="13329" max="13330" width="10.625" style="428" customWidth="1"/>
    <col min="13331" max="13568" width="9" style="428"/>
    <col min="13569" max="13569" width="2.125" style="428" customWidth="1"/>
    <col min="13570" max="13570" width="2.625" style="428" customWidth="1"/>
    <col min="13571" max="13571" width="28" style="428" customWidth="1"/>
    <col min="13572" max="13584" width="12.625" style="428" customWidth="1"/>
    <col min="13585" max="13586" width="10.625" style="428" customWidth="1"/>
    <col min="13587" max="13824" width="9" style="428"/>
    <col min="13825" max="13825" width="2.125" style="428" customWidth="1"/>
    <col min="13826" max="13826" width="2.625" style="428" customWidth="1"/>
    <col min="13827" max="13827" width="28" style="428" customWidth="1"/>
    <col min="13828" max="13840" width="12.625" style="428" customWidth="1"/>
    <col min="13841" max="13842" width="10.625" style="428" customWidth="1"/>
    <col min="13843" max="14080" width="9" style="428"/>
    <col min="14081" max="14081" width="2.125" style="428" customWidth="1"/>
    <col min="14082" max="14082" width="2.625" style="428" customWidth="1"/>
    <col min="14083" max="14083" width="28" style="428" customWidth="1"/>
    <col min="14084" max="14096" width="12.625" style="428" customWidth="1"/>
    <col min="14097" max="14098" width="10.625" style="428" customWidth="1"/>
    <col min="14099" max="14336" width="9" style="428"/>
    <col min="14337" max="14337" width="2.125" style="428" customWidth="1"/>
    <col min="14338" max="14338" width="2.625" style="428" customWidth="1"/>
    <col min="14339" max="14339" width="28" style="428" customWidth="1"/>
    <col min="14340" max="14352" width="12.625" style="428" customWidth="1"/>
    <col min="14353" max="14354" width="10.625" style="428" customWidth="1"/>
    <col min="14355" max="14592" width="9" style="428"/>
    <col min="14593" max="14593" width="2.125" style="428" customWidth="1"/>
    <col min="14594" max="14594" width="2.625" style="428" customWidth="1"/>
    <col min="14595" max="14595" width="28" style="428" customWidth="1"/>
    <col min="14596" max="14608" width="12.625" style="428" customWidth="1"/>
    <col min="14609" max="14610" width="10.625" style="428" customWidth="1"/>
    <col min="14611" max="14848" width="9" style="428"/>
    <col min="14849" max="14849" width="2.125" style="428" customWidth="1"/>
    <col min="14850" max="14850" width="2.625" style="428" customWidth="1"/>
    <col min="14851" max="14851" width="28" style="428" customWidth="1"/>
    <col min="14852" max="14864" width="12.625" style="428" customWidth="1"/>
    <col min="14865" max="14866" width="10.625" style="428" customWidth="1"/>
    <col min="14867" max="15104" width="9" style="428"/>
    <col min="15105" max="15105" width="2.125" style="428" customWidth="1"/>
    <col min="15106" max="15106" width="2.625" style="428" customWidth="1"/>
    <col min="15107" max="15107" width="28" style="428" customWidth="1"/>
    <col min="15108" max="15120" width="12.625" style="428" customWidth="1"/>
    <col min="15121" max="15122" width="10.625" style="428" customWidth="1"/>
    <col min="15123" max="15360" width="9" style="428"/>
    <col min="15361" max="15361" width="2.125" style="428" customWidth="1"/>
    <col min="15362" max="15362" width="2.625" style="428" customWidth="1"/>
    <col min="15363" max="15363" width="28" style="428" customWidth="1"/>
    <col min="15364" max="15376" width="12.625" style="428" customWidth="1"/>
    <col min="15377" max="15378" width="10.625" style="428" customWidth="1"/>
    <col min="15379" max="15616" width="9" style="428"/>
    <col min="15617" max="15617" width="2.125" style="428" customWidth="1"/>
    <col min="15618" max="15618" width="2.625" style="428" customWidth="1"/>
    <col min="15619" max="15619" width="28" style="428" customWidth="1"/>
    <col min="15620" max="15632" width="12.625" style="428" customWidth="1"/>
    <col min="15633" max="15634" width="10.625" style="428" customWidth="1"/>
    <col min="15635" max="15872" width="9" style="428"/>
    <col min="15873" max="15873" width="2.125" style="428" customWidth="1"/>
    <col min="15874" max="15874" width="2.625" style="428" customWidth="1"/>
    <col min="15875" max="15875" width="28" style="428" customWidth="1"/>
    <col min="15876" max="15888" width="12.625" style="428" customWidth="1"/>
    <col min="15889" max="15890" width="10.625" style="428" customWidth="1"/>
    <col min="15891" max="16128" width="9" style="428"/>
    <col min="16129" max="16129" width="2.125" style="428" customWidth="1"/>
    <col min="16130" max="16130" width="2.625" style="428" customWidth="1"/>
    <col min="16131" max="16131" width="28" style="428" customWidth="1"/>
    <col min="16132" max="16144" width="12.625" style="428" customWidth="1"/>
    <col min="16145" max="16146" width="10.625" style="428" customWidth="1"/>
    <col min="16147" max="16384" width="9" style="428"/>
  </cols>
  <sheetData>
    <row r="1" spans="2:18" ht="17.25" customHeight="1">
      <c r="Q1" s="330" t="s">
        <v>630</v>
      </c>
    </row>
    <row r="2" spans="2:18" ht="15" customHeight="1">
      <c r="B2" s="331" t="s">
        <v>632</v>
      </c>
    </row>
    <row r="3" spans="2:18" ht="15" customHeight="1">
      <c r="B3" s="331"/>
    </row>
    <row r="4" spans="2:18" ht="15" customHeight="1" thickBot="1">
      <c r="D4" s="328"/>
      <c r="O4" s="332"/>
      <c r="Q4" s="332" t="s">
        <v>526</v>
      </c>
    </row>
    <row r="5" spans="2:18" ht="15" customHeight="1">
      <c r="B5" s="333"/>
      <c r="C5" s="335" t="s">
        <v>562</v>
      </c>
      <c r="D5" s="429" t="s">
        <v>639</v>
      </c>
      <c r="E5" s="430" t="s">
        <v>639</v>
      </c>
      <c r="F5" s="430" t="s">
        <v>640</v>
      </c>
      <c r="G5" s="430" t="s">
        <v>640</v>
      </c>
      <c r="H5" s="430" t="s">
        <v>641</v>
      </c>
      <c r="I5" s="430" t="s">
        <v>641</v>
      </c>
      <c r="J5" s="430" t="s">
        <v>642</v>
      </c>
      <c r="K5" s="430" t="s">
        <v>642</v>
      </c>
      <c r="L5" s="430" t="s">
        <v>643</v>
      </c>
      <c r="M5" s="430" t="s">
        <v>643</v>
      </c>
      <c r="N5" s="430" t="s">
        <v>644</v>
      </c>
      <c r="O5" s="430" t="s">
        <v>644</v>
      </c>
      <c r="P5" s="430" t="s">
        <v>645</v>
      </c>
      <c r="Q5" s="430" t="s">
        <v>645</v>
      </c>
    </row>
    <row r="6" spans="2:18" ht="15" customHeight="1" thickBot="1">
      <c r="B6" s="431"/>
      <c r="C6" s="339"/>
      <c r="D6" s="432" t="s">
        <v>567</v>
      </c>
      <c r="E6" s="433" t="s">
        <v>564</v>
      </c>
      <c r="F6" s="434" t="s">
        <v>568</v>
      </c>
      <c r="G6" s="434" t="s">
        <v>564</v>
      </c>
      <c r="H6" s="434" t="s">
        <v>568</v>
      </c>
      <c r="I6" s="434" t="s">
        <v>564</v>
      </c>
      <c r="J6" s="434" t="s">
        <v>568</v>
      </c>
      <c r="K6" s="434" t="s">
        <v>564</v>
      </c>
      <c r="L6" s="434" t="s">
        <v>568</v>
      </c>
      <c r="M6" s="434" t="s">
        <v>564</v>
      </c>
      <c r="N6" s="434" t="s">
        <v>568</v>
      </c>
      <c r="O6" s="434" t="s">
        <v>564</v>
      </c>
      <c r="P6" s="434" t="s">
        <v>568</v>
      </c>
      <c r="Q6" s="475" t="s">
        <v>564</v>
      </c>
    </row>
    <row r="7" spans="2:18" ht="15" customHeight="1" thickTop="1">
      <c r="B7" s="435" t="s">
        <v>631</v>
      </c>
      <c r="C7" s="346"/>
      <c r="D7" s="347"/>
      <c r="E7" s="348"/>
      <c r="F7" s="348"/>
      <c r="G7" s="348"/>
      <c r="H7" s="348"/>
      <c r="I7" s="348"/>
      <c r="J7" s="348"/>
      <c r="K7" s="348"/>
      <c r="L7" s="348"/>
      <c r="M7" s="348"/>
      <c r="N7" s="348"/>
      <c r="O7" s="348"/>
      <c r="P7" s="348"/>
      <c r="Q7" s="350"/>
    </row>
    <row r="8" spans="2:18" ht="15" customHeight="1">
      <c r="B8" s="437"/>
      <c r="C8" s="438" t="s">
        <v>633</v>
      </c>
      <c r="D8" s="439"/>
      <c r="E8" s="440"/>
      <c r="F8" s="441"/>
      <c r="G8" s="442"/>
      <c r="H8" s="441"/>
      <c r="I8" s="442"/>
      <c r="J8" s="441"/>
      <c r="K8" s="442"/>
      <c r="L8" s="441"/>
      <c r="M8" s="442"/>
      <c r="N8" s="441"/>
      <c r="O8" s="441"/>
      <c r="P8" s="441"/>
      <c r="Q8" s="463"/>
    </row>
    <row r="9" spans="2:18" ht="15" customHeight="1">
      <c r="B9" s="437"/>
      <c r="C9" s="438" t="s">
        <v>634</v>
      </c>
      <c r="D9" s="443"/>
      <c r="E9" s="447"/>
      <c r="F9" s="355"/>
      <c r="G9" s="444"/>
      <c r="H9" s="355"/>
      <c r="I9" s="444"/>
      <c r="J9" s="355"/>
      <c r="K9" s="444"/>
      <c r="L9" s="355"/>
      <c r="M9" s="444"/>
      <c r="N9" s="355"/>
      <c r="O9" s="355"/>
      <c r="P9" s="355"/>
      <c r="Q9" s="353"/>
    </row>
    <row r="10" spans="2:18" ht="15" customHeight="1">
      <c r="B10" s="445"/>
      <c r="C10" s="375" t="s">
        <v>530</v>
      </c>
      <c r="D10" s="446"/>
      <c r="E10" s="447"/>
      <c r="F10" s="448"/>
      <c r="G10" s="448"/>
      <c r="H10" s="448"/>
      <c r="I10" s="448"/>
      <c r="J10" s="448"/>
      <c r="K10" s="448"/>
      <c r="L10" s="448"/>
      <c r="M10" s="448"/>
      <c r="N10" s="448"/>
      <c r="O10" s="448"/>
      <c r="P10" s="448"/>
      <c r="Q10" s="476"/>
    </row>
    <row r="11" spans="2:18" ht="15" customHeight="1" thickBot="1">
      <c r="B11" s="450" t="s">
        <v>635</v>
      </c>
      <c r="C11" s="385"/>
      <c r="D11" s="451"/>
      <c r="E11" s="474"/>
      <c r="F11" s="452"/>
      <c r="G11" s="453"/>
      <c r="H11" s="452"/>
      <c r="I11" s="453"/>
      <c r="J11" s="452"/>
      <c r="K11" s="453"/>
      <c r="L11" s="452"/>
      <c r="M11" s="453"/>
      <c r="N11" s="452"/>
      <c r="O11" s="453"/>
      <c r="P11" s="452"/>
      <c r="Q11" s="477"/>
    </row>
    <row r="12" spans="2:18" ht="15" customHeight="1" thickTop="1" thickBot="1">
      <c r="B12" s="454" t="s">
        <v>315</v>
      </c>
      <c r="C12" s="455"/>
      <c r="D12" s="454"/>
      <c r="E12" s="456"/>
      <c r="F12" s="457"/>
      <c r="G12" s="456"/>
      <c r="H12" s="457"/>
      <c r="I12" s="456"/>
      <c r="J12" s="457"/>
      <c r="K12" s="456"/>
      <c r="L12" s="457"/>
      <c r="M12" s="456"/>
      <c r="N12" s="457"/>
      <c r="O12" s="457"/>
      <c r="P12" s="457"/>
      <c r="Q12" s="455"/>
    </row>
    <row r="13" spans="2:18" ht="15" customHeight="1">
      <c r="B13" s="387"/>
      <c r="C13" s="387"/>
      <c r="D13" s="387"/>
      <c r="E13" s="387"/>
      <c r="F13" s="387"/>
      <c r="G13" s="387"/>
      <c r="H13" s="387"/>
      <c r="I13" s="387"/>
      <c r="J13" s="387"/>
      <c r="K13" s="387"/>
      <c r="L13" s="387"/>
      <c r="M13" s="387"/>
      <c r="N13" s="387"/>
      <c r="O13" s="387"/>
      <c r="P13" s="387"/>
      <c r="Q13" s="387"/>
      <c r="R13" s="387"/>
    </row>
    <row r="14" spans="2:18" ht="15" customHeight="1" thickBot="1">
      <c r="B14" s="387"/>
      <c r="C14" s="387"/>
      <c r="D14" s="387"/>
      <c r="F14" s="387"/>
      <c r="H14" s="387"/>
      <c r="J14" s="387"/>
      <c r="L14" s="387"/>
      <c r="N14" s="387"/>
      <c r="Q14" s="332" t="s">
        <v>526</v>
      </c>
    </row>
    <row r="15" spans="2:18" ht="15" customHeight="1">
      <c r="B15" s="333"/>
      <c r="C15" s="335" t="s">
        <v>562</v>
      </c>
      <c r="D15" s="430" t="s">
        <v>646</v>
      </c>
      <c r="E15" s="478" t="s">
        <v>646</v>
      </c>
      <c r="F15" s="430" t="s">
        <v>647</v>
      </c>
      <c r="G15" s="430" t="s">
        <v>647</v>
      </c>
      <c r="H15" s="430" t="s">
        <v>648</v>
      </c>
      <c r="I15" s="430" t="s">
        <v>648</v>
      </c>
      <c r="J15" s="430" t="s">
        <v>649</v>
      </c>
      <c r="K15" s="430" t="s">
        <v>649</v>
      </c>
      <c r="L15" s="430" t="s">
        <v>650</v>
      </c>
      <c r="M15" s="430" t="s">
        <v>650</v>
      </c>
      <c r="N15" s="430" t="s">
        <v>651</v>
      </c>
      <c r="O15" s="430" t="s">
        <v>651</v>
      </c>
      <c r="P15" s="430" t="s">
        <v>652</v>
      </c>
      <c r="Q15" s="458"/>
    </row>
    <row r="16" spans="2:18" ht="15" customHeight="1" thickBot="1">
      <c r="B16" s="431"/>
      <c r="C16" s="339"/>
      <c r="D16" s="434" t="s">
        <v>568</v>
      </c>
      <c r="E16" s="433" t="s">
        <v>564</v>
      </c>
      <c r="F16" s="433" t="s">
        <v>568</v>
      </c>
      <c r="G16" s="433" t="s">
        <v>564</v>
      </c>
      <c r="H16" s="433" t="s">
        <v>568</v>
      </c>
      <c r="I16" s="433" t="s">
        <v>564</v>
      </c>
      <c r="J16" s="433" t="s">
        <v>568</v>
      </c>
      <c r="K16" s="433" t="s">
        <v>564</v>
      </c>
      <c r="L16" s="433" t="s">
        <v>568</v>
      </c>
      <c r="M16" s="433" t="s">
        <v>564</v>
      </c>
      <c r="N16" s="433" t="s">
        <v>568</v>
      </c>
      <c r="O16" s="433" t="s">
        <v>564</v>
      </c>
      <c r="P16" s="479" t="s">
        <v>563</v>
      </c>
      <c r="Q16" s="459" t="s">
        <v>315</v>
      </c>
    </row>
    <row r="17" spans="2:17" ht="15" customHeight="1" thickTop="1">
      <c r="B17" s="435" t="s">
        <v>631</v>
      </c>
      <c r="C17" s="346"/>
      <c r="D17" s="347"/>
      <c r="E17" s="348"/>
      <c r="F17" s="348"/>
      <c r="G17" s="348"/>
      <c r="H17" s="348"/>
      <c r="I17" s="348"/>
      <c r="J17" s="348"/>
      <c r="K17" s="348"/>
      <c r="L17" s="348"/>
      <c r="M17" s="348"/>
      <c r="N17" s="436"/>
      <c r="O17" s="348"/>
      <c r="P17" s="460"/>
      <c r="Q17" s="461"/>
    </row>
    <row r="18" spans="2:17" ht="15" customHeight="1">
      <c r="B18" s="437"/>
      <c r="C18" s="438" t="s">
        <v>633</v>
      </c>
      <c r="D18" s="462"/>
      <c r="E18" s="442"/>
      <c r="F18" s="441"/>
      <c r="G18" s="442"/>
      <c r="H18" s="441"/>
      <c r="I18" s="442"/>
      <c r="J18" s="441"/>
      <c r="K18" s="442"/>
      <c r="L18" s="441"/>
      <c r="M18" s="442"/>
      <c r="N18" s="441"/>
      <c r="O18" s="441"/>
      <c r="P18" s="463"/>
      <c r="Q18" s="464"/>
    </row>
    <row r="19" spans="2:17" ht="15" customHeight="1">
      <c r="B19" s="437"/>
      <c r="C19" s="438" t="s">
        <v>634</v>
      </c>
      <c r="D19" s="354"/>
      <c r="E19" s="444"/>
      <c r="F19" s="355"/>
      <c r="G19" s="444"/>
      <c r="H19" s="355"/>
      <c r="I19" s="444"/>
      <c r="J19" s="355"/>
      <c r="K19" s="444"/>
      <c r="L19" s="355"/>
      <c r="M19" s="444"/>
      <c r="N19" s="355"/>
      <c r="O19" s="355"/>
      <c r="P19" s="356"/>
      <c r="Q19" s="464"/>
    </row>
    <row r="20" spans="2:17" ht="15" customHeight="1">
      <c r="B20" s="445"/>
      <c r="C20" s="375" t="s">
        <v>530</v>
      </c>
      <c r="D20" s="465"/>
      <c r="E20" s="448"/>
      <c r="F20" s="448"/>
      <c r="G20" s="448"/>
      <c r="H20" s="448"/>
      <c r="I20" s="448"/>
      <c r="J20" s="448"/>
      <c r="K20" s="448"/>
      <c r="L20" s="448"/>
      <c r="M20" s="448"/>
      <c r="N20" s="449"/>
      <c r="O20" s="448"/>
      <c r="P20" s="466"/>
      <c r="Q20" s="467"/>
    </row>
    <row r="21" spans="2:17" ht="15" customHeight="1" thickBot="1">
      <c r="B21" s="450" t="s">
        <v>635</v>
      </c>
      <c r="C21" s="385"/>
      <c r="D21" s="468"/>
      <c r="E21" s="453"/>
      <c r="F21" s="469"/>
      <c r="G21" s="453"/>
      <c r="H21" s="469"/>
      <c r="I21" s="453"/>
      <c r="J21" s="469"/>
      <c r="K21" s="453"/>
      <c r="L21" s="469"/>
      <c r="M21" s="453"/>
      <c r="N21" s="453"/>
      <c r="O21" s="453"/>
      <c r="P21" s="470"/>
      <c r="Q21" s="471"/>
    </row>
    <row r="22" spans="2:17" ht="15" customHeight="1" thickTop="1" thickBot="1">
      <c r="B22" s="454" t="s">
        <v>315</v>
      </c>
      <c r="C22" s="455"/>
      <c r="D22" s="454"/>
      <c r="E22" s="456"/>
      <c r="F22" s="456"/>
      <c r="G22" s="457"/>
      <c r="H22" s="456"/>
      <c r="I22" s="457"/>
      <c r="J22" s="456"/>
      <c r="K22" s="457"/>
      <c r="L22" s="456"/>
      <c r="M22" s="457"/>
      <c r="N22" s="457"/>
      <c r="O22" s="456"/>
      <c r="P22" s="472"/>
      <c r="Q22" s="473"/>
    </row>
    <row r="23" spans="2:17" ht="15" customHeight="1">
      <c r="B23" s="387"/>
      <c r="C23" s="387"/>
      <c r="D23" s="387"/>
      <c r="F23" s="387"/>
      <c r="H23" s="387"/>
      <c r="J23" s="387"/>
      <c r="L23" s="387"/>
      <c r="N23" s="387"/>
      <c r="P23" s="387"/>
    </row>
    <row r="24" spans="2:17" ht="15" customHeight="1">
      <c r="B24" s="387" t="s">
        <v>636</v>
      </c>
      <c r="C24" s="387"/>
      <c r="D24" s="387"/>
      <c r="F24" s="387"/>
      <c r="H24" s="387"/>
      <c r="J24" s="387"/>
      <c r="L24" s="387"/>
      <c r="N24" s="387"/>
      <c r="P24" s="387"/>
    </row>
    <row r="25" spans="2:17" ht="15" customHeight="1">
      <c r="B25" s="328" t="s">
        <v>565</v>
      </c>
      <c r="C25" s="589" t="s">
        <v>764</v>
      </c>
    </row>
    <row r="26" spans="2:17" ht="15" customHeight="1">
      <c r="B26" s="387"/>
      <c r="C26" s="387" t="s">
        <v>566</v>
      </c>
    </row>
    <row r="27" spans="2:17" ht="15" customHeight="1">
      <c r="B27" s="387"/>
      <c r="C27" s="387"/>
    </row>
    <row r="28" spans="2:17" ht="15" customHeight="1">
      <c r="B28" s="387"/>
      <c r="C28" s="387"/>
    </row>
    <row r="29" spans="2:17" ht="15" customHeight="1">
      <c r="B29" s="387"/>
      <c r="C29" s="387"/>
    </row>
    <row r="30" spans="2:17" ht="15" customHeight="1">
      <c r="B30" s="387"/>
      <c r="C30" s="387"/>
    </row>
    <row r="31" spans="2:17" ht="15" customHeight="1">
      <c r="B31" s="387"/>
      <c r="C31" s="387"/>
    </row>
    <row r="32" spans="2:17" ht="15" customHeight="1">
      <c r="B32" s="387"/>
      <c r="C32" s="387"/>
    </row>
    <row r="33" spans="2:3" ht="15" customHeight="1">
      <c r="B33" s="387"/>
      <c r="C33" s="387"/>
    </row>
    <row r="34" spans="2:3" ht="15" customHeight="1">
      <c r="B34" s="387"/>
      <c r="C34" s="387"/>
    </row>
    <row r="35" spans="2:3" ht="15" customHeight="1">
      <c r="B35" s="387"/>
      <c r="C35" s="387"/>
    </row>
    <row r="36" spans="2:3" ht="15" customHeight="1">
      <c r="B36" s="387"/>
      <c r="C36" s="387"/>
    </row>
    <row r="37" spans="2:3" ht="15" customHeight="1">
      <c r="B37" s="387"/>
      <c r="C37" s="387"/>
    </row>
    <row r="38" spans="2:3" ht="15" customHeight="1">
      <c r="B38" s="387"/>
      <c r="C38" s="387"/>
    </row>
    <row r="39" spans="2:3" ht="15" customHeight="1">
      <c r="B39" s="387"/>
      <c r="C39" s="387"/>
    </row>
    <row r="40" spans="2:3" ht="15" customHeight="1">
      <c r="B40" s="387"/>
      <c r="C40" s="387"/>
    </row>
  </sheetData>
  <phoneticPr fontId="3"/>
  <pageMargins left="0.59055118110236227" right="0.78740157480314965" top="0.78740157480314965" bottom="0.78740157480314965" header="0.51181102362204722" footer="0.51181102362204722"/>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showZeros="0" view="pageBreakPreview" zoomScale="90" zoomScaleNormal="100" zoomScaleSheetLayoutView="90" workbookViewId="0">
      <pane xSplit="5" ySplit="7" topLeftCell="F116" activePane="bottomRight" state="frozen"/>
      <selection activeCell="A23" sqref="A23:A28"/>
      <selection pane="topRight" activeCell="A23" sqref="A23:A28"/>
      <selection pane="bottomLeft" activeCell="A23" sqref="A23:A28"/>
      <selection pane="bottomRight" activeCell="A22" sqref="A22:A29"/>
    </sheetView>
  </sheetViews>
  <sheetFormatPr defaultRowHeight="13.5" customHeight="1"/>
  <cols>
    <col min="1" max="1" width="5.25" style="38" bestFit="1" customWidth="1"/>
    <col min="2" max="2" width="9" style="38" bestFit="1" customWidth="1"/>
    <col min="3" max="3" width="7.125" style="38" bestFit="1" customWidth="1"/>
    <col min="4" max="4" width="6.625" style="38" customWidth="1"/>
    <col min="5" max="5" width="6.625" style="40" customWidth="1"/>
    <col min="6" max="8" width="6.625" style="39" customWidth="1"/>
    <col min="9" max="9" width="6.625" style="37" customWidth="1"/>
    <col min="10" max="10" width="7.125" style="37" bestFit="1" customWidth="1"/>
    <col min="11" max="12" width="6.625" style="38" customWidth="1"/>
    <col min="13" max="20" width="6.625" style="37" customWidth="1"/>
    <col min="21" max="16384" width="9" style="37"/>
  </cols>
  <sheetData>
    <row r="1" spans="1:20" ht="13.5" customHeight="1">
      <c r="T1" s="65" t="s">
        <v>309</v>
      </c>
    </row>
    <row r="2" spans="1:20" ht="13.5" customHeight="1">
      <c r="A2" s="37" t="s">
        <v>308</v>
      </c>
    </row>
    <row r="3" spans="1:20" ht="13.5" customHeight="1">
      <c r="A3" s="37"/>
      <c r="J3" s="64" t="s">
        <v>483</v>
      </c>
    </row>
    <row r="4" spans="1:20" ht="13.5" customHeight="1">
      <c r="A4" s="723" t="s">
        <v>266</v>
      </c>
      <c r="B4" s="727" t="s">
        <v>265</v>
      </c>
      <c r="C4" s="698"/>
      <c r="D4" s="707" t="s">
        <v>654</v>
      </c>
      <c r="E4" s="708"/>
      <c r="F4" s="708"/>
      <c r="G4" s="708"/>
      <c r="H4" s="708"/>
      <c r="I4" s="708"/>
      <c r="J4" s="709" t="s">
        <v>263</v>
      </c>
      <c r="K4" s="697"/>
      <c r="L4" s="697"/>
      <c r="M4" s="697"/>
      <c r="N4" s="697"/>
      <c r="O4" s="697"/>
      <c r="P4" s="697"/>
      <c r="Q4" s="697"/>
      <c r="R4" s="697"/>
      <c r="S4" s="697"/>
      <c r="T4" s="710"/>
    </row>
    <row r="5" spans="1:20" ht="13.5" customHeight="1">
      <c r="A5" s="724"/>
      <c r="B5" s="728"/>
      <c r="C5" s="700"/>
      <c r="D5" s="685" t="s">
        <v>261</v>
      </c>
      <c r="E5" s="687" t="s">
        <v>260</v>
      </c>
      <c r="F5" s="689" t="s">
        <v>259</v>
      </c>
      <c r="G5" s="690"/>
      <c r="H5" s="690"/>
      <c r="I5" s="690"/>
      <c r="J5" s="714" t="s">
        <v>262</v>
      </c>
      <c r="K5" s="716" t="s">
        <v>261</v>
      </c>
      <c r="L5" s="687" t="s">
        <v>260</v>
      </c>
      <c r="M5" s="711" t="s">
        <v>259</v>
      </c>
      <c r="N5" s="712"/>
      <c r="O5" s="712"/>
      <c r="P5" s="712"/>
      <c r="Q5" s="712"/>
      <c r="R5" s="712"/>
      <c r="S5" s="712"/>
      <c r="T5" s="713"/>
    </row>
    <row r="6" spans="1:20" ht="13.5" customHeight="1">
      <c r="A6" s="725"/>
      <c r="B6" s="728"/>
      <c r="C6" s="700"/>
      <c r="D6" s="686"/>
      <c r="E6" s="688"/>
      <c r="F6" s="689" t="s">
        <v>258</v>
      </c>
      <c r="G6" s="690"/>
      <c r="H6" s="689" t="s">
        <v>257</v>
      </c>
      <c r="I6" s="690"/>
      <c r="J6" s="685"/>
      <c r="K6" s="717"/>
      <c r="L6" s="688"/>
      <c r="M6" s="711" t="s">
        <v>258</v>
      </c>
      <c r="N6" s="712"/>
      <c r="O6" s="712"/>
      <c r="P6" s="713"/>
      <c r="Q6" s="711" t="s">
        <v>257</v>
      </c>
      <c r="R6" s="712"/>
      <c r="S6" s="712"/>
      <c r="T6" s="713"/>
    </row>
    <row r="7" spans="1:20" ht="48.75" thickBot="1">
      <c r="A7" s="726"/>
      <c r="B7" s="729"/>
      <c r="C7" s="702"/>
      <c r="D7" s="56" t="s">
        <v>307</v>
      </c>
      <c r="E7" s="55" t="s">
        <v>306</v>
      </c>
      <c r="F7" s="54" t="s">
        <v>249</v>
      </c>
      <c r="G7" s="53" t="s">
        <v>254</v>
      </c>
      <c r="H7" s="54" t="s">
        <v>249</v>
      </c>
      <c r="I7" s="53" t="s">
        <v>254</v>
      </c>
      <c r="J7" s="715"/>
      <c r="K7" s="52" t="s">
        <v>307</v>
      </c>
      <c r="L7" s="51" t="s">
        <v>306</v>
      </c>
      <c r="M7" s="50" t="s">
        <v>249</v>
      </c>
      <c r="N7" s="49" t="s">
        <v>251</v>
      </c>
      <c r="O7" s="48" t="s">
        <v>715</v>
      </c>
      <c r="P7" s="48" t="s">
        <v>305</v>
      </c>
      <c r="Q7" s="47" t="s">
        <v>249</v>
      </c>
      <c r="R7" s="48" t="s">
        <v>248</v>
      </c>
      <c r="S7" s="48" t="s">
        <v>716</v>
      </c>
      <c r="T7" s="47" t="s">
        <v>717</v>
      </c>
    </row>
    <row r="8" spans="1:20" ht="13.5" customHeight="1" thickTop="1">
      <c r="A8" s="706">
        <v>1</v>
      </c>
      <c r="B8" s="730" t="s">
        <v>304</v>
      </c>
      <c r="C8" s="731" t="s">
        <v>267</v>
      </c>
      <c r="D8" s="679">
        <f>F8+F9+H8+H9</f>
        <v>250</v>
      </c>
      <c r="E8" s="733">
        <v>79</v>
      </c>
      <c r="F8" s="63">
        <v>150</v>
      </c>
      <c r="G8" s="62">
        <f>F8/210*1000</f>
        <v>714.28571428571433</v>
      </c>
      <c r="H8" s="63">
        <v>100</v>
      </c>
      <c r="I8" s="62">
        <f t="shared" ref="I8:I71" si="0">H8/210/SQRT(3)*1000</f>
        <v>274.92869961410747</v>
      </c>
      <c r="J8" s="722"/>
      <c r="K8" s="718">
        <f>+M8+M9+Q8+Q9</f>
        <v>0</v>
      </c>
      <c r="L8" s="719"/>
      <c r="M8" s="60"/>
      <c r="N8" s="59">
        <f t="shared" ref="N8:N39" si="1">+M8/210*1000</f>
        <v>0</v>
      </c>
      <c r="O8" s="58"/>
      <c r="P8" s="61">
        <f>IF(N8=0,0,O8/N8*100)</f>
        <v>0</v>
      </c>
      <c r="Q8" s="60"/>
      <c r="R8" s="59">
        <f t="shared" ref="R8:R39" si="2">+Q8/210/SQRT(3)*1000</f>
        <v>0</v>
      </c>
      <c r="S8" s="58"/>
      <c r="T8" s="57">
        <f>IF(R8=0,0,S8/R8*100)</f>
        <v>0</v>
      </c>
    </row>
    <row r="9" spans="1:20" ht="13.5" customHeight="1">
      <c r="A9" s="691"/>
      <c r="B9" s="692"/>
      <c r="C9" s="732"/>
      <c r="D9" s="680"/>
      <c r="E9" s="734"/>
      <c r="F9" s="45"/>
      <c r="G9" s="46">
        <f t="shared" ref="G9:G72" si="3">F9/210*1000</f>
        <v>0</v>
      </c>
      <c r="H9" s="45"/>
      <c r="I9" s="46">
        <f t="shared" si="0"/>
        <v>0</v>
      </c>
      <c r="J9" s="682"/>
      <c r="K9" s="683"/>
      <c r="L9" s="684"/>
      <c r="M9" s="44"/>
      <c r="N9" s="43">
        <f t="shared" si="1"/>
        <v>0</v>
      </c>
      <c r="O9" s="42"/>
      <c r="P9" s="61">
        <f t="shared" ref="P9:P72" si="4">IF(N9=0,0,O9/N9*100)</f>
        <v>0</v>
      </c>
      <c r="Q9" s="44"/>
      <c r="R9" s="43">
        <f t="shared" si="2"/>
        <v>0</v>
      </c>
      <c r="S9" s="42"/>
      <c r="T9" s="57">
        <f t="shared" ref="T9:T72" si="5">IF(R9=0,0,S9/R9*100)</f>
        <v>0</v>
      </c>
    </row>
    <row r="10" spans="1:20" ht="13.5" customHeight="1">
      <c r="A10" s="705">
        <f>+A8+1</f>
        <v>2</v>
      </c>
      <c r="B10" s="692" t="s">
        <v>303</v>
      </c>
      <c r="C10" s="703" t="s">
        <v>267</v>
      </c>
      <c r="D10" s="679">
        <f>F10+F11+H10+H11</f>
        <v>240</v>
      </c>
      <c r="E10" s="737">
        <v>74</v>
      </c>
      <c r="F10" s="45">
        <v>100</v>
      </c>
      <c r="G10" s="46">
        <f t="shared" si="3"/>
        <v>476.19047619047615</v>
      </c>
      <c r="H10" s="45">
        <v>100</v>
      </c>
      <c r="I10" s="46">
        <f t="shared" si="0"/>
        <v>274.92869961410747</v>
      </c>
      <c r="J10" s="739"/>
      <c r="K10" s="705">
        <f>+M10+M11+Q10+Q11</f>
        <v>0</v>
      </c>
      <c r="L10" s="720"/>
      <c r="M10" s="44"/>
      <c r="N10" s="43">
        <f t="shared" si="1"/>
        <v>0</v>
      </c>
      <c r="O10" s="42"/>
      <c r="P10" s="61">
        <f t="shared" si="4"/>
        <v>0</v>
      </c>
      <c r="Q10" s="44"/>
      <c r="R10" s="43">
        <f t="shared" si="2"/>
        <v>0</v>
      </c>
      <c r="S10" s="42"/>
      <c r="T10" s="57">
        <f t="shared" si="5"/>
        <v>0</v>
      </c>
    </row>
    <row r="11" spans="1:20" ht="13.5" customHeight="1">
      <c r="A11" s="706"/>
      <c r="B11" s="692"/>
      <c r="C11" s="704"/>
      <c r="D11" s="680"/>
      <c r="E11" s="738"/>
      <c r="F11" s="45"/>
      <c r="G11" s="46">
        <f t="shared" si="3"/>
        <v>0</v>
      </c>
      <c r="H11" s="45">
        <v>40</v>
      </c>
      <c r="I11" s="46">
        <f t="shared" si="0"/>
        <v>109.971479845643</v>
      </c>
      <c r="J11" s="722"/>
      <c r="K11" s="706"/>
      <c r="L11" s="721"/>
      <c r="M11" s="44"/>
      <c r="N11" s="43">
        <f t="shared" si="1"/>
        <v>0</v>
      </c>
      <c r="O11" s="42"/>
      <c r="P11" s="61">
        <f t="shared" si="4"/>
        <v>0</v>
      </c>
      <c r="Q11" s="44"/>
      <c r="R11" s="43">
        <f t="shared" si="2"/>
        <v>0</v>
      </c>
      <c r="S11" s="42"/>
      <c r="T11" s="57">
        <f t="shared" si="5"/>
        <v>0</v>
      </c>
    </row>
    <row r="12" spans="1:20" ht="13.5" customHeight="1">
      <c r="A12" s="691">
        <f>+A10+1</f>
        <v>3</v>
      </c>
      <c r="B12" s="692" t="s">
        <v>302</v>
      </c>
      <c r="C12" s="703" t="s">
        <v>267</v>
      </c>
      <c r="D12" s="679">
        <f>F12+F13+H12+H13</f>
        <v>100</v>
      </c>
      <c r="E12" s="681">
        <v>31</v>
      </c>
      <c r="F12" s="45">
        <v>50</v>
      </c>
      <c r="G12" s="46">
        <f t="shared" si="3"/>
        <v>238.09523809523807</v>
      </c>
      <c r="H12" s="45">
        <v>50</v>
      </c>
      <c r="I12" s="46">
        <f t="shared" si="0"/>
        <v>137.46434980705374</v>
      </c>
      <c r="J12" s="682"/>
      <c r="K12" s="683">
        <f>+M12+M13+Q12+Q13</f>
        <v>0</v>
      </c>
      <c r="L12" s="684"/>
      <c r="M12" s="44"/>
      <c r="N12" s="43">
        <f t="shared" si="1"/>
        <v>0</v>
      </c>
      <c r="O12" s="42"/>
      <c r="P12" s="61">
        <f t="shared" si="4"/>
        <v>0</v>
      </c>
      <c r="Q12" s="44"/>
      <c r="R12" s="43">
        <f t="shared" si="2"/>
        <v>0</v>
      </c>
      <c r="S12" s="42"/>
      <c r="T12" s="57">
        <f t="shared" si="5"/>
        <v>0</v>
      </c>
    </row>
    <row r="13" spans="1:20" ht="13.5" customHeight="1">
      <c r="A13" s="691"/>
      <c r="B13" s="692"/>
      <c r="C13" s="704"/>
      <c r="D13" s="680"/>
      <c r="E13" s="681"/>
      <c r="F13" s="45"/>
      <c r="G13" s="46">
        <f t="shared" si="3"/>
        <v>0</v>
      </c>
      <c r="H13" s="45"/>
      <c r="I13" s="46">
        <f t="shared" si="0"/>
        <v>0</v>
      </c>
      <c r="J13" s="682"/>
      <c r="K13" s="683"/>
      <c r="L13" s="684"/>
      <c r="M13" s="44"/>
      <c r="N13" s="43">
        <f t="shared" si="1"/>
        <v>0</v>
      </c>
      <c r="O13" s="42"/>
      <c r="P13" s="61">
        <f t="shared" si="4"/>
        <v>0</v>
      </c>
      <c r="Q13" s="44"/>
      <c r="R13" s="43">
        <f t="shared" si="2"/>
        <v>0</v>
      </c>
      <c r="S13" s="42"/>
      <c r="T13" s="57">
        <f t="shared" si="5"/>
        <v>0</v>
      </c>
    </row>
    <row r="14" spans="1:20" ht="13.5" customHeight="1">
      <c r="A14" s="691">
        <f>+A12+1</f>
        <v>4</v>
      </c>
      <c r="B14" s="692" t="s">
        <v>301</v>
      </c>
      <c r="C14" s="703" t="s">
        <v>267</v>
      </c>
      <c r="D14" s="679">
        <f>F14+F15+H14+H15</f>
        <v>150</v>
      </c>
      <c r="E14" s="735">
        <v>64</v>
      </c>
      <c r="F14" s="45">
        <v>50</v>
      </c>
      <c r="G14" s="46">
        <f t="shared" si="3"/>
        <v>238.09523809523807</v>
      </c>
      <c r="H14" s="45">
        <v>100</v>
      </c>
      <c r="I14" s="46">
        <f t="shared" si="0"/>
        <v>274.92869961410747</v>
      </c>
      <c r="J14" s="682"/>
      <c r="K14" s="683">
        <f>+M14+M15+Q14+Q15</f>
        <v>0</v>
      </c>
      <c r="L14" s="684"/>
      <c r="M14" s="44"/>
      <c r="N14" s="43">
        <f t="shared" si="1"/>
        <v>0</v>
      </c>
      <c r="O14" s="42"/>
      <c r="P14" s="61">
        <f t="shared" si="4"/>
        <v>0</v>
      </c>
      <c r="Q14" s="44"/>
      <c r="R14" s="43">
        <f t="shared" si="2"/>
        <v>0</v>
      </c>
      <c r="S14" s="42"/>
      <c r="T14" s="57">
        <f t="shared" si="5"/>
        <v>0</v>
      </c>
    </row>
    <row r="15" spans="1:20" ht="13.5" customHeight="1">
      <c r="A15" s="691"/>
      <c r="B15" s="692"/>
      <c r="C15" s="704"/>
      <c r="D15" s="680"/>
      <c r="E15" s="736"/>
      <c r="F15" s="45"/>
      <c r="G15" s="46">
        <f t="shared" si="3"/>
        <v>0</v>
      </c>
      <c r="H15" s="45"/>
      <c r="I15" s="46">
        <f t="shared" si="0"/>
        <v>0</v>
      </c>
      <c r="J15" s="682"/>
      <c r="K15" s="683"/>
      <c r="L15" s="684"/>
      <c r="M15" s="44"/>
      <c r="N15" s="43">
        <f t="shared" si="1"/>
        <v>0</v>
      </c>
      <c r="O15" s="42"/>
      <c r="P15" s="61">
        <f t="shared" si="4"/>
        <v>0</v>
      </c>
      <c r="Q15" s="44"/>
      <c r="R15" s="43">
        <f t="shared" si="2"/>
        <v>0</v>
      </c>
      <c r="S15" s="42"/>
      <c r="T15" s="57">
        <f t="shared" si="5"/>
        <v>0</v>
      </c>
    </row>
    <row r="16" spans="1:20" ht="13.5" customHeight="1">
      <c r="A16" s="691">
        <f>+A14+1</f>
        <v>5</v>
      </c>
      <c r="B16" s="692" t="s">
        <v>300</v>
      </c>
      <c r="C16" s="703" t="s">
        <v>267</v>
      </c>
      <c r="D16" s="679">
        <f>F16+F17+H16+H17</f>
        <v>150</v>
      </c>
      <c r="E16" s="681">
        <v>48</v>
      </c>
      <c r="F16" s="45">
        <v>50</v>
      </c>
      <c r="G16" s="46">
        <f t="shared" si="3"/>
        <v>238.09523809523807</v>
      </c>
      <c r="H16" s="45">
        <v>50</v>
      </c>
      <c r="I16" s="46">
        <f t="shared" si="0"/>
        <v>137.46434980705374</v>
      </c>
      <c r="J16" s="682"/>
      <c r="K16" s="683">
        <f>+M16+M17+Q16+Q17</f>
        <v>0</v>
      </c>
      <c r="L16" s="684"/>
      <c r="M16" s="44"/>
      <c r="N16" s="43">
        <f t="shared" si="1"/>
        <v>0</v>
      </c>
      <c r="O16" s="42"/>
      <c r="P16" s="61">
        <f t="shared" si="4"/>
        <v>0</v>
      </c>
      <c r="Q16" s="44"/>
      <c r="R16" s="43">
        <f t="shared" si="2"/>
        <v>0</v>
      </c>
      <c r="S16" s="42"/>
      <c r="T16" s="57">
        <f t="shared" si="5"/>
        <v>0</v>
      </c>
    </row>
    <row r="17" spans="1:20" ht="13.5" customHeight="1">
      <c r="A17" s="691"/>
      <c r="B17" s="692"/>
      <c r="C17" s="704"/>
      <c r="D17" s="680"/>
      <c r="E17" s="681"/>
      <c r="F17" s="45"/>
      <c r="G17" s="46">
        <f t="shared" si="3"/>
        <v>0</v>
      </c>
      <c r="H17" s="45">
        <v>50</v>
      </c>
      <c r="I17" s="46">
        <f t="shared" si="0"/>
        <v>137.46434980705374</v>
      </c>
      <c r="J17" s="682"/>
      <c r="K17" s="683"/>
      <c r="L17" s="684"/>
      <c r="M17" s="44"/>
      <c r="N17" s="43">
        <f t="shared" si="1"/>
        <v>0</v>
      </c>
      <c r="O17" s="42"/>
      <c r="P17" s="61">
        <f t="shared" si="4"/>
        <v>0</v>
      </c>
      <c r="Q17" s="44"/>
      <c r="R17" s="43">
        <f t="shared" si="2"/>
        <v>0</v>
      </c>
      <c r="S17" s="42"/>
      <c r="T17" s="57">
        <f t="shared" si="5"/>
        <v>0</v>
      </c>
    </row>
    <row r="18" spans="1:20" ht="13.5" customHeight="1">
      <c r="A18" s="691">
        <f>+A16+1</f>
        <v>6</v>
      </c>
      <c r="B18" s="692" t="s">
        <v>299</v>
      </c>
      <c r="C18" s="703" t="s">
        <v>267</v>
      </c>
      <c r="D18" s="679">
        <f>F18+F19+H18+H19</f>
        <v>300</v>
      </c>
      <c r="E18" s="681">
        <v>102</v>
      </c>
      <c r="F18" s="45">
        <v>200</v>
      </c>
      <c r="G18" s="46">
        <f t="shared" si="3"/>
        <v>952.38095238095229</v>
      </c>
      <c r="H18" s="45">
        <v>100</v>
      </c>
      <c r="I18" s="46">
        <f t="shared" si="0"/>
        <v>274.92869961410747</v>
      </c>
      <c r="J18" s="682"/>
      <c r="K18" s="683">
        <f>+M18+M19+Q18+Q19</f>
        <v>0</v>
      </c>
      <c r="L18" s="684"/>
      <c r="M18" s="44"/>
      <c r="N18" s="43">
        <f t="shared" si="1"/>
        <v>0</v>
      </c>
      <c r="O18" s="42"/>
      <c r="P18" s="61">
        <f t="shared" si="4"/>
        <v>0</v>
      </c>
      <c r="Q18" s="44"/>
      <c r="R18" s="43">
        <f t="shared" si="2"/>
        <v>0</v>
      </c>
      <c r="S18" s="42"/>
      <c r="T18" s="57">
        <f t="shared" si="5"/>
        <v>0</v>
      </c>
    </row>
    <row r="19" spans="1:20" ht="13.5" customHeight="1">
      <c r="A19" s="691"/>
      <c r="B19" s="692"/>
      <c r="C19" s="704"/>
      <c r="D19" s="680"/>
      <c r="E19" s="681"/>
      <c r="F19" s="45"/>
      <c r="G19" s="46">
        <f t="shared" si="3"/>
        <v>0</v>
      </c>
      <c r="H19" s="45"/>
      <c r="I19" s="46">
        <f t="shared" si="0"/>
        <v>0</v>
      </c>
      <c r="J19" s="682"/>
      <c r="K19" s="683"/>
      <c r="L19" s="684"/>
      <c r="M19" s="44"/>
      <c r="N19" s="43">
        <f t="shared" si="1"/>
        <v>0</v>
      </c>
      <c r="O19" s="42"/>
      <c r="P19" s="61">
        <f t="shared" si="4"/>
        <v>0</v>
      </c>
      <c r="Q19" s="44"/>
      <c r="R19" s="43">
        <f t="shared" si="2"/>
        <v>0</v>
      </c>
      <c r="S19" s="42"/>
      <c r="T19" s="57">
        <f t="shared" si="5"/>
        <v>0</v>
      </c>
    </row>
    <row r="20" spans="1:20" ht="13.5" customHeight="1">
      <c r="A20" s="691">
        <f>+A18+1</f>
        <v>7</v>
      </c>
      <c r="B20" s="692" t="s">
        <v>298</v>
      </c>
      <c r="C20" s="703" t="s">
        <v>267</v>
      </c>
      <c r="D20" s="679">
        <f>F20+F21+H20+H21</f>
        <v>150</v>
      </c>
      <c r="E20" s="681">
        <v>58</v>
      </c>
      <c r="F20" s="45">
        <v>50</v>
      </c>
      <c r="G20" s="46">
        <f t="shared" si="3"/>
        <v>238.09523809523807</v>
      </c>
      <c r="H20" s="45">
        <v>100</v>
      </c>
      <c r="I20" s="46">
        <f t="shared" si="0"/>
        <v>274.92869961410747</v>
      </c>
      <c r="J20" s="682"/>
      <c r="K20" s="683">
        <f>+M20+M21+Q20+Q21</f>
        <v>0</v>
      </c>
      <c r="L20" s="684"/>
      <c r="M20" s="44"/>
      <c r="N20" s="43">
        <f t="shared" si="1"/>
        <v>0</v>
      </c>
      <c r="O20" s="42"/>
      <c r="P20" s="61">
        <f t="shared" si="4"/>
        <v>0</v>
      </c>
      <c r="Q20" s="44"/>
      <c r="R20" s="43">
        <f t="shared" si="2"/>
        <v>0</v>
      </c>
      <c r="S20" s="42"/>
      <c r="T20" s="57">
        <f t="shared" si="5"/>
        <v>0</v>
      </c>
    </row>
    <row r="21" spans="1:20" ht="13.5" customHeight="1">
      <c r="A21" s="691"/>
      <c r="B21" s="692"/>
      <c r="C21" s="704"/>
      <c r="D21" s="680"/>
      <c r="E21" s="681"/>
      <c r="F21" s="45"/>
      <c r="G21" s="46">
        <f t="shared" si="3"/>
        <v>0</v>
      </c>
      <c r="H21" s="45"/>
      <c r="I21" s="46">
        <f t="shared" si="0"/>
        <v>0</v>
      </c>
      <c r="J21" s="682"/>
      <c r="K21" s="683"/>
      <c r="L21" s="684"/>
      <c r="M21" s="44"/>
      <c r="N21" s="43">
        <f t="shared" si="1"/>
        <v>0</v>
      </c>
      <c r="O21" s="42"/>
      <c r="P21" s="61">
        <f t="shared" si="4"/>
        <v>0</v>
      </c>
      <c r="Q21" s="44"/>
      <c r="R21" s="43">
        <f t="shared" si="2"/>
        <v>0</v>
      </c>
      <c r="S21" s="42"/>
      <c r="T21" s="57">
        <f t="shared" si="5"/>
        <v>0</v>
      </c>
    </row>
    <row r="22" spans="1:20" ht="13.5" customHeight="1">
      <c r="A22" s="691">
        <f>+A20+1</f>
        <v>8</v>
      </c>
      <c r="B22" s="692" t="s">
        <v>297</v>
      </c>
      <c r="C22" s="703" t="s">
        <v>267</v>
      </c>
      <c r="D22" s="679">
        <f>F22+F23+H22+H23</f>
        <v>275</v>
      </c>
      <c r="E22" s="681">
        <v>45</v>
      </c>
      <c r="F22" s="45">
        <v>75</v>
      </c>
      <c r="G22" s="46">
        <f t="shared" si="3"/>
        <v>357.14285714285717</v>
      </c>
      <c r="H22" s="45">
        <v>200</v>
      </c>
      <c r="I22" s="46">
        <f t="shared" si="0"/>
        <v>549.85739922821494</v>
      </c>
      <c r="J22" s="682"/>
      <c r="K22" s="683">
        <f>+M22+M23+Q22+Q23</f>
        <v>0</v>
      </c>
      <c r="L22" s="684"/>
      <c r="M22" s="44"/>
      <c r="N22" s="43">
        <f t="shared" si="1"/>
        <v>0</v>
      </c>
      <c r="O22" s="42"/>
      <c r="P22" s="61">
        <f t="shared" si="4"/>
        <v>0</v>
      </c>
      <c r="Q22" s="44"/>
      <c r="R22" s="43">
        <f t="shared" si="2"/>
        <v>0</v>
      </c>
      <c r="S22" s="42"/>
      <c r="T22" s="57">
        <f t="shared" si="5"/>
        <v>0</v>
      </c>
    </row>
    <row r="23" spans="1:20" ht="13.5" customHeight="1">
      <c r="A23" s="691"/>
      <c r="B23" s="692"/>
      <c r="C23" s="704"/>
      <c r="D23" s="680"/>
      <c r="E23" s="681"/>
      <c r="F23" s="45"/>
      <c r="G23" s="46">
        <f t="shared" si="3"/>
        <v>0</v>
      </c>
      <c r="H23" s="45"/>
      <c r="I23" s="46">
        <f t="shared" si="0"/>
        <v>0</v>
      </c>
      <c r="J23" s="682"/>
      <c r="K23" s="683"/>
      <c r="L23" s="684"/>
      <c r="M23" s="44"/>
      <c r="N23" s="43">
        <f t="shared" si="1"/>
        <v>0</v>
      </c>
      <c r="O23" s="42"/>
      <c r="P23" s="61">
        <f t="shared" si="4"/>
        <v>0</v>
      </c>
      <c r="Q23" s="44"/>
      <c r="R23" s="43">
        <f t="shared" si="2"/>
        <v>0</v>
      </c>
      <c r="S23" s="42"/>
      <c r="T23" s="57">
        <f t="shared" si="5"/>
        <v>0</v>
      </c>
    </row>
    <row r="24" spans="1:20" ht="13.5" customHeight="1">
      <c r="A24" s="691">
        <f>+A22+1</f>
        <v>9</v>
      </c>
      <c r="B24" s="692" t="s">
        <v>296</v>
      </c>
      <c r="C24" s="703" t="s">
        <v>267</v>
      </c>
      <c r="D24" s="679">
        <f>F24+F25+H24+H25</f>
        <v>150</v>
      </c>
      <c r="E24" s="681">
        <v>69</v>
      </c>
      <c r="F24" s="45">
        <v>75</v>
      </c>
      <c r="G24" s="46">
        <f t="shared" si="3"/>
        <v>357.14285714285717</v>
      </c>
      <c r="H24" s="45">
        <v>75</v>
      </c>
      <c r="I24" s="46">
        <f t="shared" si="0"/>
        <v>206.19652471058063</v>
      </c>
      <c r="J24" s="682"/>
      <c r="K24" s="683">
        <f>+M24+M25+Q24+Q25</f>
        <v>0</v>
      </c>
      <c r="L24" s="684"/>
      <c r="M24" s="44"/>
      <c r="N24" s="43">
        <f t="shared" si="1"/>
        <v>0</v>
      </c>
      <c r="O24" s="42"/>
      <c r="P24" s="61">
        <f t="shared" si="4"/>
        <v>0</v>
      </c>
      <c r="Q24" s="44"/>
      <c r="R24" s="43">
        <f t="shared" si="2"/>
        <v>0</v>
      </c>
      <c r="S24" s="42"/>
      <c r="T24" s="57">
        <f t="shared" si="5"/>
        <v>0</v>
      </c>
    </row>
    <row r="25" spans="1:20" ht="13.5" customHeight="1">
      <c r="A25" s="691"/>
      <c r="B25" s="692"/>
      <c r="C25" s="704"/>
      <c r="D25" s="680"/>
      <c r="E25" s="681"/>
      <c r="F25" s="45"/>
      <c r="G25" s="46">
        <f t="shared" si="3"/>
        <v>0</v>
      </c>
      <c r="H25" s="45"/>
      <c r="I25" s="46">
        <f t="shared" si="0"/>
        <v>0</v>
      </c>
      <c r="J25" s="682"/>
      <c r="K25" s="683"/>
      <c r="L25" s="684"/>
      <c r="M25" s="44"/>
      <c r="N25" s="43">
        <f t="shared" si="1"/>
        <v>0</v>
      </c>
      <c r="O25" s="42"/>
      <c r="P25" s="61">
        <f t="shared" si="4"/>
        <v>0</v>
      </c>
      <c r="Q25" s="44"/>
      <c r="R25" s="43">
        <f t="shared" si="2"/>
        <v>0</v>
      </c>
      <c r="S25" s="42"/>
      <c r="T25" s="57">
        <f t="shared" si="5"/>
        <v>0</v>
      </c>
    </row>
    <row r="26" spans="1:20" ht="13.5" customHeight="1">
      <c r="A26" s="691">
        <f>+A24+1</f>
        <v>10</v>
      </c>
      <c r="B26" s="692" t="s">
        <v>295</v>
      </c>
      <c r="C26" s="703" t="s">
        <v>267</v>
      </c>
      <c r="D26" s="679">
        <f>F26+F27+H26+H27</f>
        <v>175</v>
      </c>
      <c r="E26" s="681">
        <v>61</v>
      </c>
      <c r="F26" s="45">
        <v>75</v>
      </c>
      <c r="G26" s="46">
        <f t="shared" si="3"/>
        <v>357.14285714285717</v>
      </c>
      <c r="H26" s="45">
        <v>100</v>
      </c>
      <c r="I26" s="46">
        <f t="shared" si="0"/>
        <v>274.92869961410747</v>
      </c>
      <c r="J26" s="682"/>
      <c r="K26" s="683">
        <f>+M26+M27+Q26+Q27</f>
        <v>0</v>
      </c>
      <c r="L26" s="684"/>
      <c r="M26" s="44"/>
      <c r="N26" s="43">
        <f t="shared" si="1"/>
        <v>0</v>
      </c>
      <c r="O26" s="42"/>
      <c r="P26" s="61">
        <f t="shared" si="4"/>
        <v>0</v>
      </c>
      <c r="Q26" s="44"/>
      <c r="R26" s="43">
        <f t="shared" si="2"/>
        <v>0</v>
      </c>
      <c r="S26" s="42"/>
      <c r="T26" s="57">
        <f t="shared" si="5"/>
        <v>0</v>
      </c>
    </row>
    <row r="27" spans="1:20" ht="13.5" customHeight="1">
      <c r="A27" s="691"/>
      <c r="B27" s="692"/>
      <c r="C27" s="704"/>
      <c r="D27" s="680"/>
      <c r="E27" s="681"/>
      <c r="F27" s="45"/>
      <c r="G27" s="46">
        <f t="shared" si="3"/>
        <v>0</v>
      </c>
      <c r="H27" s="45"/>
      <c r="I27" s="46">
        <f t="shared" si="0"/>
        <v>0</v>
      </c>
      <c r="J27" s="682"/>
      <c r="K27" s="683"/>
      <c r="L27" s="684"/>
      <c r="M27" s="44"/>
      <c r="N27" s="43">
        <f t="shared" si="1"/>
        <v>0</v>
      </c>
      <c r="O27" s="42"/>
      <c r="P27" s="61">
        <f t="shared" si="4"/>
        <v>0</v>
      </c>
      <c r="Q27" s="44"/>
      <c r="R27" s="43">
        <f t="shared" si="2"/>
        <v>0</v>
      </c>
      <c r="S27" s="42"/>
      <c r="T27" s="57">
        <f t="shared" si="5"/>
        <v>0</v>
      </c>
    </row>
    <row r="28" spans="1:20" ht="13.5" customHeight="1">
      <c r="A28" s="691">
        <f>+A26+1</f>
        <v>11</v>
      </c>
      <c r="B28" s="692" t="s">
        <v>294</v>
      </c>
      <c r="C28" s="703" t="s">
        <v>267</v>
      </c>
      <c r="D28" s="679">
        <f>F28+F29+H28+H29</f>
        <v>100</v>
      </c>
      <c r="E28" s="681">
        <v>43</v>
      </c>
      <c r="F28" s="45">
        <v>50</v>
      </c>
      <c r="G28" s="46">
        <f t="shared" si="3"/>
        <v>238.09523809523807</v>
      </c>
      <c r="H28" s="45">
        <v>50</v>
      </c>
      <c r="I28" s="46">
        <f t="shared" si="0"/>
        <v>137.46434980705374</v>
      </c>
      <c r="J28" s="682"/>
      <c r="K28" s="683">
        <f>+M28+M29+Q28+Q29</f>
        <v>0</v>
      </c>
      <c r="L28" s="684"/>
      <c r="M28" s="44"/>
      <c r="N28" s="43">
        <f t="shared" si="1"/>
        <v>0</v>
      </c>
      <c r="O28" s="42"/>
      <c r="P28" s="61">
        <f t="shared" si="4"/>
        <v>0</v>
      </c>
      <c r="Q28" s="44"/>
      <c r="R28" s="43">
        <f t="shared" si="2"/>
        <v>0</v>
      </c>
      <c r="S28" s="42"/>
      <c r="T28" s="57">
        <f t="shared" si="5"/>
        <v>0</v>
      </c>
    </row>
    <row r="29" spans="1:20" ht="13.5" customHeight="1">
      <c r="A29" s="691"/>
      <c r="B29" s="692"/>
      <c r="C29" s="704"/>
      <c r="D29" s="680"/>
      <c r="E29" s="681"/>
      <c r="F29" s="45"/>
      <c r="G29" s="46">
        <f t="shared" si="3"/>
        <v>0</v>
      </c>
      <c r="H29" s="45"/>
      <c r="I29" s="46">
        <f t="shared" si="0"/>
        <v>0</v>
      </c>
      <c r="J29" s="682"/>
      <c r="K29" s="683"/>
      <c r="L29" s="684"/>
      <c r="M29" s="44"/>
      <c r="N29" s="43">
        <f t="shared" si="1"/>
        <v>0</v>
      </c>
      <c r="O29" s="42"/>
      <c r="P29" s="61">
        <f t="shared" si="4"/>
        <v>0</v>
      </c>
      <c r="Q29" s="44"/>
      <c r="R29" s="43">
        <f t="shared" si="2"/>
        <v>0</v>
      </c>
      <c r="S29" s="42"/>
      <c r="T29" s="57">
        <f t="shared" si="5"/>
        <v>0</v>
      </c>
    </row>
    <row r="30" spans="1:20" ht="13.5" customHeight="1">
      <c r="A30" s="691">
        <f>+A28+1</f>
        <v>12</v>
      </c>
      <c r="B30" s="692" t="s">
        <v>293</v>
      </c>
      <c r="C30" s="703" t="s">
        <v>267</v>
      </c>
      <c r="D30" s="679">
        <f>F30+F31+H30+H31</f>
        <v>275</v>
      </c>
      <c r="E30" s="681">
        <v>65</v>
      </c>
      <c r="F30" s="45">
        <v>75</v>
      </c>
      <c r="G30" s="46">
        <f t="shared" si="3"/>
        <v>357.14285714285717</v>
      </c>
      <c r="H30" s="45">
        <v>200</v>
      </c>
      <c r="I30" s="46">
        <f t="shared" si="0"/>
        <v>549.85739922821494</v>
      </c>
      <c r="J30" s="682"/>
      <c r="K30" s="683">
        <f>+M30+M31+Q30+Q31</f>
        <v>0</v>
      </c>
      <c r="L30" s="684"/>
      <c r="M30" s="44"/>
      <c r="N30" s="43">
        <f t="shared" si="1"/>
        <v>0</v>
      </c>
      <c r="O30" s="42"/>
      <c r="P30" s="61">
        <f t="shared" si="4"/>
        <v>0</v>
      </c>
      <c r="Q30" s="44"/>
      <c r="R30" s="43">
        <f t="shared" si="2"/>
        <v>0</v>
      </c>
      <c r="S30" s="42"/>
      <c r="T30" s="57">
        <f t="shared" si="5"/>
        <v>0</v>
      </c>
    </row>
    <row r="31" spans="1:20" ht="13.5" customHeight="1">
      <c r="A31" s="691"/>
      <c r="B31" s="692"/>
      <c r="C31" s="704"/>
      <c r="D31" s="680"/>
      <c r="E31" s="681"/>
      <c r="F31" s="45"/>
      <c r="G31" s="46">
        <f t="shared" si="3"/>
        <v>0</v>
      </c>
      <c r="H31" s="45"/>
      <c r="I31" s="46">
        <f t="shared" si="0"/>
        <v>0</v>
      </c>
      <c r="J31" s="682"/>
      <c r="K31" s="683"/>
      <c r="L31" s="684"/>
      <c r="M31" s="44"/>
      <c r="N31" s="43">
        <f t="shared" si="1"/>
        <v>0</v>
      </c>
      <c r="O31" s="42"/>
      <c r="P31" s="61">
        <f t="shared" si="4"/>
        <v>0</v>
      </c>
      <c r="Q31" s="44"/>
      <c r="R31" s="43">
        <f t="shared" si="2"/>
        <v>0</v>
      </c>
      <c r="S31" s="42"/>
      <c r="T31" s="57">
        <f t="shared" si="5"/>
        <v>0</v>
      </c>
    </row>
    <row r="32" spans="1:20" ht="13.5" customHeight="1">
      <c r="A32" s="691">
        <f>+A30+1</f>
        <v>13</v>
      </c>
      <c r="B32" s="692" t="s">
        <v>292</v>
      </c>
      <c r="C32" s="703" t="s">
        <v>267</v>
      </c>
      <c r="D32" s="679">
        <f>F32+F33+H32+H33</f>
        <v>80</v>
      </c>
      <c r="E32" s="681">
        <v>39</v>
      </c>
      <c r="F32" s="45">
        <v>50</v>
      </c>
      <c r="G32" s="46">
        <f t="shared" si="3"/>
        <v>238.09523809523807</v>
      </c>
      <c r="H32" s="45">
        <v>30</v>
      </c>
      <c r="I32" s="46">
        <f t="shared" si="0"/>
        <v>82.478609884232256</v>
      </c>
      <c r="J32" s="682"/>
      <c r="K32" s="683">
        <f>+M32+M33+Q32+Q33</f>
        <v>0</v>
      </c>
      <c r="L32" s="684"/>
      <c r="M32" s="44"/>
      <c r="N32" s="43">
        <f t="shared" si="1"/>
        <v>0</v>
      </c>
      <c r="O32" s="42"/>
      <c r="P32" s="61">
        <f t="shared" si="4"/>
        <v>0</v>
      </c>
      <c r="Q32" s="44"/>
      <c r="R32" s="43">
        <f t="shared" si="2"/>
        <v>0</v>
      </c>
      <c r="S32" s="42"/>
      <c r="T32" s="57">
        <f t="shared" si="5"/>
        <v>0</v>
      </c>
    </row>
    <row r="33" spans="1:20" ht="13.5" customHeight="1">
      <c r="A33" s="691"/>
      <c r="B33" s="692"/>
      <c r="C33" s="704"/>
      <c r="D33" s="680"/>
      <c r="E33" s="681"/>
      <c r="F33" s="45"/>
      <c r="G33" s="46">
        <f t="shared" si="3"/>
        <v>0</v>
      </c>
      <c r="H33" s="45"/>
      <c r="I33" s="46">
        <f t="shared" si="0"/>
        <v>0</v>
      </c>
      <c r="J33" s="682"/>
      <c r="K33" s="683"/>
      <c r="L33" s="684"/>
      <c r="M33" s="44"/>
      <c r="N33" s="43">
        <f t="shared" si="1"/>
        <v>0</v>
      </c>
      <c r="O33" s="42"/>
      <c r="P33" s="61">
        <f t="shared" si="4"/>
        <v>0</v>
      </c>
      <c r="Q33" s="44"/>
      <c r="R33" s="43">
        <f t="shared" si="2"/>
        <v>0</v>
      </c>
      <c r="S33" s="42"/>
      <c r="T33" s="57">
        <f t="shared" si="5"/>
        <v>0</v>
      </c>
    </row>
    <row r="34" spans="1:20" ht="13.5" customHeight="1">
      <c r="A34" s="691">
        <f>+A32+1</f>
        <v>14</v>
      </c>
      <c r="B34" s="692" t="s">
        <v>291</v>
      </c>
      <c r="C34" s="703" t="s">
        <v>267</v>
      </c>
      <c r="D34" s="679">
        <f>F34+F35+H34+H35</f>
        <v>250</v>
      </c>
      <c r="E34" s="681">
        <v>57</v>
      </c>
      <c r="F34" s="45">
        <v>100</v>
      </c>
      <c r="G34" s="46">
        <f t="shared" si="3"/>
        <v>476.19047619047615</v>
      </c>
      <c r="H34" s="45">
        <v>150</v>
      </c>
      <c r="I34" s="46">
        <f t="shared" si="0"/>
        <v>412.39304942116127</v>
      </c>
      <c r="J34" s="682"/>
      <c r="K34" s="683">
        <f>+M34+M35+Q34+Q35</f>
        <v>0</v>
      </c>
      <c r="L34" s="684"/>
      <c r="M34" s="44"/>
      <c r="N34" s="43">
        <f t="shared" si="1"/>
        <v>0</v>
      </c>
      <c r="O34" s="42"/>
      <c r="P34" s="61">
        <f t="shared" si="4"/>
        <v>0</v>
      </c>
      <c r="Q34" s="44"/>
      <c r="R34" s="43">
        <f t="shared" si="2"/>
        <v>0</v>
      </c>
      <c r="S34" s="42"/>
      <c r="T34" s="57">
        <f t="shared" si="5"/>
        <v>0</v>
      </c>
    </row>
    <row r="35" spans="1:20" ht="13.5" customHeight="1">
      <c r="A35" s="691"/>
      <c r="B35" s="692"/>
      <c r="C35" s="704"/>
      <c r="D35" s="680"/>
      <c r="E35" s="681"/>
      <c r="F35" s="45"/>
      <c r="G35" s="46">
        <f t="shared" si="3"/>
        <v>0</v>
      </c>
      <c r="H35" s="45"/>
      <c r="I35" s="46">
        <f t="shared" si="0"/>
        <v>0</v>
      </c>
      <c r="J35" s="682"/>
      <c r="K35" s="683"/>
      <c r="L35" s="684"/>
      <c r="M35" s="44"/>
      <c r="N35" s="43">
        <f t="shared" si="1"/>
        <v>0</v>
      </c>
      <c r="O35" s="42"/>
      <c r="P35" s="61">
        <f t="shared" si="4"/>
        <v>0</v>
      </c>
      <c r="Q35" s="44"/>
      <c r="R35" s="43">
        <f t="shared" si="2"/>
        <v>0</v>
      </c>
      <c r="S35" s="42"/>
      <c r="T35" s="57">
        <f t="shared" si="5"/>
        <v>0</v>
      </c>
    </row>
    <row r="36" spans="1:20" ht="13.5" customHeight="1">
      <c r="A36" s="691">
        <f>+A34+1</f>
        <v>15</v>
      </c>
      <c r="B36" s="692" t="s">
        <v>290</v>
      </c>
      <c r="C36" s="703" t="s">
        <v>267</v>
      </c>
      <c r="D36" s="679">
        <f>F36+F37+H36+H37</f>
        <v>80</v>
      </c>
      <c r="E36" s="681">
        <v>65</v>
      </c>
      <c r="F36" s="45">
        <v>50</v>
      </c>
      <c r="G36" s="46">
        <f t="shared" si="3"/>
        <v>238.09523809523807</v>
      </c>
      <c r="H36" s="45">
        <v>30</v>
      </c>
      <c r="I36" s="46">
        <f t="shared" si="0"/>
        <v>82.478609884232256</v>
      </c>
      <c r="J36" s="682"/>
      <c r="K36" s="683">
        <f>+M36+M37+Q36+Q37</f>
        <v>0</v>
      </c>
      <c r="L36" s="684"/>
      <c r="M36" s="44"/>
      <c r="N36" s="43">
        <f t="shared" si="1"/>
        <v>0</v>
      </c>
      <c r="O36" s="42"/>
      <c r="P36" s="61">
        <f t="shared" si="4"/>
        <v>0</v>
      </c>
      <c r="Q36" s="44"/>
      <c r="R36" s="43">
        <f t="shared" si="2"/>
        <v>0</v>
      </c>
      <c r="S36" s="42"/>
      <c r="T36" s="57">
        <f t="shared" si="5"/>
        <v>0</v>
      </c>
    </row>
    <row r="37" spans="1:20" ht="13.5" customHeight="1">
      <c r="A37" s="691"/>
      <c r="B37" s="692"/>
      <c r="C37" s="704"/>
      <c r="D37" s="680"/>
      <c r="E37" s="681"/>
      <c r="F37" s="45"/>
      <c r="G37" s="46">
        <f t="shared" si="3"/>
        <v>0</v>
      </c>
      <c r="H37" s="45"/>
      <c r="I37" s="46">
        <f t="shared" si="0"/>
        <v>0</v>
      </c>
      <c r="J37" s="682"/>
      <c r="K37" s="683"/>
      <c r="L37" s="684"/>
      <c r="M37" s="44"/>
      <c r="N37" s="43">
        <f t="shared" si="1"/>
        <v>0</v>
      </c>
      <c r="O37" s="42"/>
      <c r="P37" s="61">
        <f t="shared" si="4"/>
        <v>0</v>
      </c>
      <c r="Q37" s="44"/>
      <c r="R37" s="43">
        <f t="shared" si="2"/>
        <v>0</v>
      </c>
      <c r="S37" s="42"/>
      <c r="T37" s="57">
        <f t="shared" si="5"/>
        <v>0</v>
      </c>
    </row>
    <row r="38" spans="1:20" ht="13.5" customHeight="1">
      <c r="A38" s="691">
        <f>+A36+1</f>
        <v>16</v>
      </c>
      <c r="B38" s="692" t="s">
        <v>289</v>
      </c>
      <c r="C38" s="703" t="s">
        <v>267</v>
      </c>
      <c r="D38" s="679">
        <f>F38+F39+H38+H39</f>
        <v>105</v>
      </c>
      <c r="E38" s="681">
        <v>49</v>
      </c>
      <c r="F38" s="45">
        <v>75</v>
      </c>
      <c r="G38" s="46">
        <f t="shared" si="3"/>
        <v>357.14285714285717</v>
      </c>
      <c r="H38" s="45">
        <v>30</v>
      </c>
      <c r="I38" s="46">
        <f t="shared" si="0"/>
        <v>82.478609884232256</v>
      </c>
      <c r="J38" s="682"/>
      <c r="K38" s="683">
        <f>+M38+M39+Q38+Q39</f>
        <v>0</v>
      </c>
      <c r="L38" s="684"/>
      <c r="M38" s="44"/>
      <c r="N38" s="43">
        <f t="shared" si="1"/>
        <v>0</v>
      </c>
      <c r="O38" s="42"/>
      <c r="P38" s="61">
        <f t="shared" si="4"/>
        <v>0</v>
      </c>
      <c r="Q38" s="44"/>
      <c r="R38" s="43">
        <f t="shared" si="2"/>
        <v>0</v>
      </c>
      <c r="S38" s="42"/>
      <c r="T38" s="57">
        <f t="shared" si="5"/>
        <v>0</v>
      </c>
    </row>
    <row r="39" spans="1:20" ht="13.5" customHeight="1">
      <c r="A39" s="691"/>
      <c r="B39" s="692"/>
      <c r="C39" s="704"/>
      <c r="D39" s="680"/>
      <c r="E39" s="681"/>
      <c r="F39" s="45"/>
      <c r="G39" s="46">
        <f t="shared" si="3"/>
        <v>0</v>
      </c>
      <c r="H39" s="45"/>
      <c r="I39" s="46">
        <f t="shared" si="0"/>
        <v>0</v>
      </c>
      <c r="J39" s="682"/>
      <c r="K39" s="683"/>
      <c r="L39" s="684"/>
      <c r="M39" s="44"/>
      <c r="N39" s="43">
        <f t="shared" si="1"/>
        <v>0</v>
      </c>
      <c r="O39" s="42"/>
      <c r="P39" s="61">
        <f t="shared" si="4"/>
        <v>0</v>
      </c>
      <c r="Q39" s="44"/>
      <c r="R39" s="43">
        <f t="shared" si="2"/>
        <v>0</v>
      </c>
      <c r="S39" s="42"/>
      <c r="T39" s="57">
        <f t="shared" si="5"/>
        <v>0</v>
      </c>
    </row>
    <row r="40" spans="1:20" ht="13.5" customHeight="1">
      <c r="A40" s="691">
        <f>+A38+1</f>
        <v>17</v>
      </c>
      <c r="B40" s="692" t="s">
        <v>288</v>
      </c>
      <c r="C40" s="703" t="s">
        <v>267</v>
      </c>
      <c r="D40" s="679">
        <f>F40+F41+H40+H41</f>
        <v>100</v>
      </c>
      <c r="E40" s="681">
        <v>63</v>
      </c>
      <c r="F40" s="45">
        <v>50</v>
      </c>
      <c r="G40" s="46">
        <f t="shared" si="3"/>
        <v>238.09523809523807</v>
      </c>
      <c r="H40" s="45">
        <v>50</v>
      </c>
      <c r="I40" s="46">
        <f t="shared" si="0"/>
        <v>137.46434980705374</v>
      </c>
      <c r="J40" s="682"/>
      <c r="K40" s="683">
        <f>+M40+M41+Q40+Q41</f>
        <v>0</v>
      </c>
      <c r="L40" s="684"/>
      <c r="M40" s="44"/>
      <c r="N40" s="43">
        <f t="shared" ref="N40:N71" si="6">+M40/210*1000</f>
        <v>0</v>
      </c>
      <c r="O40" s="42"/>
      <c r="P40" s="61">
        <f t="shared" si="4"/>
        <v>0</v>
      </c>
      <c r="Q40" s="44"/>
      <c r="R40" s="43">
        <f t="shared" ref="R40:R71" si="7">+Q40/210/SQRT(3)*1000</f>
        <v>0</v>
      </c>
      <c r="S40" s="42"/>
      <c r="T40" s="57">
        <f t="shared" si="5"/>
        <v>0</v>
      </c>
    </row>
    <row r="41" spans="1:20" ht="13.5" customHeight="1">
      <c r="A41" s="691"/>
      <c r="B41" s="692"/>
      <c r="C41" s="704"/>
      <c r="D41" s="680"/>
      <c r="E41" s="681"/>
      <c r="F41" s="45"/>
      <c r="G41" s="46">
        <f t="shared" si="3"/>
        <v>0</v>
      </c>
      <c r="H41" s="45"/>
      <c r="I41" s="46">
        <f t="shared" si="0"/>
        <v>0</v>
      </c>
      <c r="J41" s="682"/>
      <c r="K41" s="683"/>
      <c r="L41" s="684"/>
      <c r="M41" s="44"/>
      <c r="N41" s="43">
        <f t="shared" si="6"/>
        <v>0</v>
      </c>
      <c r="O41" s="42"/>
      <c r="P41" s="61">
        <f t="shared" si="4"/>
        <v>0</v>
      </c>
      <c r="Q41" s="44"/>
      <c r="R41" s="43">
        <f t="shared" si="7"/>
        <v>0</v>
      </c>
      <c r="S41" s="42"/>
      <c r="T41" s="57">
        <f t="shared" si="5"/>
        <v>0</v>
      </c>
    </row>
    <row r="42" spans="1:20" ht="13.5" customHeight="1">
      <c r="A42" s="691">
        <f>+A40+1</f>
        <v>18</v>
      </c>
      <c r="B42" s="692" t="s">
        <v>287</v>
      </c>
      <c r="C42" s="703" t="s">
        <v>267</v>
      </c>
      <c r="D42" s="679">
        <f>F42+F43+H42+H43</f>
        <v>175</v>
      </c>
      <c r="E42" s="681">
        <v>48</v>
      </c>
      <c r="F42" s="45">
        <v>75</v>
      </c>
      <c r="G42" s="46">
        <f t="shared" si="3"/>
        <v>357.14285714285717</v>
      </c>
      <c r="H42" s="45">
        <v>100</v>
      </c>
      <c r="I42" s="46">
        <f t="shared" si="0"/>
        <v>274.92869961410747</v>
      </c>
      <c r="J42" s="682"/>
      <c r="K42" s="683">
        <f>+M42+M43+Q42+Q43</f>
        <v>0</v>
      </c>
      <c r="L42" s="684"/>
      <c r="M42" s="44"/>
      <c r="N42" s="43">
        <f t="shared" si="6"/>
        <v>0</v>
      </c>
      <c r="O42" s="42"/>
      <c r="P42" s="61">
        <f t="shared" si="4"/>
        <v>0</v>
      </c>
      <c r="Q42" s="44"/>
      <c r="R42" s="43">
        <f t="shared" si="7"/>
        <v>0</v>
      </c>
      <c r="S42" s="42"/>
      <c r="T42" s="57">
        <f t="shared" si="5"/>
        <v>0</v>
      </c>
    </row>
    <row r="43" spans="1:20" ht="13.5" customHeight="1">
      <c r="A43" s="691"/>
      <c r="B43" s="692"/>
      <c r="C43" s="704"/>
      <c r="D43" s="680"/>
      <c r="E43" s="681"/>
      <c r="F43" s="45"/>
      <c r="G43" s="46">
        <f t="shared" si="3"/>
        <v>0</v>
      </c>
      <c r="H43" s="45"/>
      <c r="I43" s="46">
        <f t="shared" si="0"/>
        <v>0</v>
      </c>
      <c r="J43" s="682"/>
      <c r="K43" s="683"/>
      <c r="L43" s="684"/>
      <c r="M43" s="44"/>
      <c r="N43" s="43">
        <f t="shared" si="6"/>
        <v>0</v>
      </c>
      <c r="O43" s="42"/>
      <c r="P43" s="61">
        <f t="shared" si="4"/>
        <v>0</v>
      </c>
      <c r="Q43" s="44"/>
      <c r="R43" s="43">
        <f t="shared" si="7"/>
        <v>0</v>
      </c>
      <c r="S43" s="42"/>
      <c r="T43" s="57">
        <f t="shared" si="5"/>
        <v>0</v>
      </c>
    </row>
    <row r="44" spans="1:20" ht="13.5" customHeight="1">
      <c r="A44" s="691">
        <f>+A42+1</f>
        <v>19</v>
      </c>
      <c r="B44" s="692" t="s">
        <v>286</v>
      </c>
      <c r="C44" s="703" t="s">
        <v>267</v>
      </c>
      <c r="D44" s="679">
        <f>F44+F45+H44+H45</f>
        <v>125</v>
      </c>
      <c r="E44" s="681">
        <v>51</v>
      </c>
      <c r="F44" s="45">
        <v>50</v>
      </c>
      <c r="G44" s="46">
        <f t="shared" si="3"/>
        <v>238.09523809523807</v>
      </c>
      <c r="H44" s="45">
        <v>75</v>
      </c>
      <c r="I44" s="46">
        <f t="shared" si="0"/>
        <v>206.19652471058063</v>
      </c>
      <c r="J44" s="682"/>
      <c r="K44" s="683">
        <f>+M44+M45+Q44+Q45</f>
        <v>0</v>
      </c>
      <c r="L44" s="684"/>
      <c r="M44" s="44"/>
      <c r="N44" s="43">
        <f t="shared" si="6"/>
        <v>0</v>
      </c>
      <c r="O44" s="42"/>
      <c r="P44" s="61">
        <f t="shared" si="4"/>
        <v>0</v>
      </c>
      <c r="Q44" s="44"/>
      <c r="R44" s="43">
        <f t="shared" si="7"/>
        <v>0</v>
      </c>
      <c r="S44" s="42"/>
      <c r="T44" s="57">
        <f t="shared" si="5"/>
        <v>0</v>
      </c>
    </row>
    <row r="45" spans="1:20" ht="13.5" customHeight="1">
      <c r="A45" s="691"/>
      <c r="B45" s="692"/>
      <c r="C45" s="704"/>
      <c r="D45" s="680"/>
      <c r="E45" s="681"/>
      <c r="F45" s="45"/>
      <c r="G45" s="46">
        <f t="shared" si="3"/>
        <v>0</v>
      </c>
      <c r="H45" s="45"/>
      <c r="I45" s="46">
        <f t="shared" si="0"/>
        <v>0</v>
      </c>
      <c r="J45" s="682"/>
      <c r="K45" s="683"/>
      <c r="L45" s="684"/>
      <c r="M45" s="44"/>
      <c r="N45" s="43">
        <f t="shared" si="6"/>
        <v>0</v>
      </c>
      <c r="O45" s="42"/>
      <c r="P45" s="61">
        <f t="shared" si="4"/>
        <v>0</v>
      </c>
      <c r="Q45" s="44"/>
      <c r="R45" s="43">
        <f t="shared" si="7"/>
        <v>0</v>
      </c>
      <c r="S45" s="42"/>
      <c r="T45" s="57">
        <f t="shared" si="5"/>
        <v>0</v>
      </c>
    </row>
    <row r="46" spans="1:20" ht="13.5" customHeight="1">
      <c r="A46" s="691">
        <f>+A44+1</f>
        <v>20</v>
      </c>
      <c r="B46" s="692" t="s">
        <v>285</v>
      </c>
      <c r="C46" s="703" t="s">
        <v>267</v>
      </c>
      <c r="D46" s="679">
        <f>F46+F47+H46+H47</f>
        <v>200</v>
      </c>
      <c r="E46" s="681">
        <v>68</v>
      </c>
      <c r="F46" s="45">
        <v>100</v>
      </c>
      <c r="G46" s="46">
        <f t="shared" si="3"/>
        <v>476.19047619047615</v>
      </c>
      <c r="H46" s="45">
        <v>100</v>
      </c>
      <c r="I46" s="46">
        <f t="shared" si="0"/>
        <v>274.92869961410747</v>
      </c>
      <c r="J46" s="682"/>
      <c r="K46" s="683">
        <f>+M46+M47+Q46+Q47</f>
        <v>0</v>
      </c>
      <c r="L46" s="684"/>
      <c r="M46" s="44"/>
      <c r="N46" s="43">
        <f t="shared" si="6"/>
        <v>0</v>
      </c>
      <c r="O46" s="42"/>
      <c r="P46" s="61">
        <f t="shared" si="4"/>
        <v>0</v>
      </c>
      <c r="Q46" s="44"/>
      <c r="R46" s="43">
        <f t="shared" si="7"/>
        <v>0</v>
      </c>
      <c r="S46" s="42"/>
      <c r="T46" s="57">
        <f t="shared" si="5"/>
        <v>0</v>
      </c>
    </row>
    <row r="47" spans="1:20" ht="13.5" customHeight="1">
      <c r="A47" s="691"/>
      <c r="B47" s="692"/>
      <c r="C47" s="704"/>
      <c r="D47" s="680"/>
      <c r="E47" s="681"/>
      <c r="F47" s="45"/>
      <c r="G47" s="46">
        <f t="shared" si="3"/>
        <v>0</v>
      </c>
      <c r="H47" s="45"/>
      <c r="I47" s="46">
        <f t="shared" si="0"/>
        <v>0</v>
      </c>
      <c r="J47" s="682"/>
      <c r="K47" s="683"/>
      <c r="L47" s="684"/>
      <c r="M47" s="44"/>
      <c r="N47" s="43">
        <f t="shared" si="6"/>
        <v>0</v>
      </c>
      <c r="O47" s="42"/>
      <c r="P47" s="61">
        <f t="shared" si="4"/>
        <v>0</v>
      </c>
      <c r="Q47" s="44"/>
      <c r="R47" s="43">
        <f t="shared" si="7"/>
        <v>0</v>
      </c>
      <c r="S47" s="42"/>
      <c r="T47" s="57">
        <f t="shared" si="5"/>
        <v>0</v>
      </c>
    </row>
    <row r="48" spans="1:20" ht="13.5" customHeight="1">
      <c r="A48" s="691">
        <f>+A46+1</f>
        <v>21</v>
      </c>
      <c r="B48" s="692" t="s">
        <v>284</v>
      </c>
      <c r="C48" s="703" t="s">
        <v>267</v>
      </c>
      <c r="D48" s="679">
        <f>F48+F49+H48+H49</f>
        <v>250</v>
      </c>
      <c r="E48" s="681">
        <v>69</v>
      </c>
      <c r="F48" s="45">
        <v>150</v>
      </c>
      <c r="G48" s="46">
        <f t="shared" si="3"/>
        <v>714.28571428571433</v>
      </c>
      <c r="H48" s="45">
        <v>100</v>
      </c>
      <c r="I48" s="46">
        <f t="shared" si="0"/>
        <v>274.92869961410747</v>
      </c>
      <c r="J48" s="682"/>
      <c r="K48" s="683">
        <f>+M48+M49+Q48+Q49</f>
        <v>0</v>
      </c>
      <c r="L48" s="684"/>
      <c r="M48" s="44"/>
      <c r="N48" s="43">
        <f t="shared" si="6"/>
        <v>0</v>
      </c>
      <c r="O48" s="42"/>
      <c r="P48" s="61">
        <f t="shared" si="4"/>
        <v>0</v>
      </c>
      <c r="Q48" s="44"/>
      <c r="R48" s="43">
        <f t="shared" si="7"/>
        <v>0</v>
      </c>
      <c r="S48" s="42"/>
      <c r="T48" s="57">
        <f t="shared" si="5"/>
        <v>0</v>
      </c>
    </row>
    <row r="49" spans="1:20" ht="13.5" customHeight="1">
      <c r="A49" s="691"/>
      <c r="B49" s="692"/>
      <c r="C49" s="704"/>
      <c r="D49" s="680"/>
      <c r="E49" s="681"/>
      <c r="F49" s="45"/>
      <c r="G49" s="46">
        <f t="shared" si="3"/>
        <v>0</v>
      </c>
      <c r="H49" s="45"/>
      <c r="I49" s="46">
        <f t="shared" si="0"/>
        <v>0</v>
      </c>
      <c r="J49" s="682"/>
      <c r="K49" s="683"/>
      <c r="L49" s="684"/>
      <c r="M49" s="44"/>
      <c r="N49" s="43">
        <f t="shared" si="6"/>
        <v>0</v>
      </c>
      <c r="O49" s="42"/>
      <c r="P49" s="61">
        <f t="shared" si="4"/>
        <v>0</v>
      </c>
      <c r="Q49" s="44"/>
      <c r="R49" s="43">
        <f t="shared" si="7"/>
        <v>0</v>
      </c>
      <c r="S49" s="42"/>
      <c r="T49" s="57">
        <f t="shared" si="5"/>
        <v>0</v>
      </c>
    </row>
    <row r="50" spans="1:20" ht="13.5" customHeight="1">
      <c r="A50" s="691">
        <f>+A48+1</f>
        <v>22</v>
      </c>
      <c r="B50" s="692" t="s">
        <v>283</v>
      </c>
      <c r="C50" s="703" t="s">
        <v>267</v>
      </c>
      <c r="D50" s="679">
        <f>F50+F51+H50+H51</f>
        <v>175</v>
      </c>
      <c r="E50" s="681">
        <v>58</v>
      </c>
      <c r="F50" s="45">
        <v>75</v>
      </c>
      <c r="G50" s="46">
        <f t="shared" si="3"/>
        <v>357.14285714285717</v>
      </c>
      <c r="H50" s="45">
        <v>100</v>
      </c>
      <c r="I50" s="46">
        <f t="shared" si="0"/>
        <v>274.92869961410747</v>
      </c>
      <c r="J50" s="682"/>
      <c r="K50" s="683">
        <f>+M50+M51+Q50+Q51</f>
        <v>0</v>
      </c>
      <c r="L50" s="684"/>
      <c r="M50" s="44"/>
      <c r="N50" s="43">
        <f t="shared" si="6"/>
        <v>0</v>
      </c>
      <c r="O50" s="42"/>
      <c r="P50" s="61">
        <f t="shared" si="4"/>
        <v>0</v>
      </c>
      <c r="Q50" s="44"/>
      <c r="R50" s="43">
        <f t="shared" si="7"/>
        <v>0</v>
      </c>
      <c r="S50" s="42"/>
      <c r="T50" s="57">
        <f t="shared" si="5"/>
        <v>0</v>
      </c>
    </row>
    <row r="51" spans="1:20" ht="13.5" customHeight="1">
      <c r="A51" s="691"/>
      <c r="B51" s="692"/>
      <c r="C51" s="704"/>
      <c r="D51" s="680"/>
      <c r="E51" s="681"/>
      <c r="F51" s="45"/>
      <c r="G51" s="46">
        <f t="shared" si="3"/>
        <v>0</v>
      </c>
      <c r="H51" s="45"/>
      <c r="I51" s="46">
        <f t="shared" si="0"/>
        <v>0</v>
      </c>
      <c r="J51" s="682"/>
      <c r="K51" s="683"/>
      <c r="L51" s="684"/>
      <c r="M51" s="44"/>
      <c r="N51" s="43">
        <f t="shared" si="6"/>
        <v>0</v>
      </c>
      <c r="O51" s="42"/>
      <c r="P51" s="61">
        <f t="shared" si="4"/>
        <v>0</v>
      </c>
      <c r="Q51" s="44"/>
      <c r="R51" s="43">
        <f t="shared" si="7"/>
        <v>0</v>
      </c>
      <c r="S51" s="42"/>
      <c r="T51" s="57">
        <f t="shared" si="5"/>
        <v>0</v>
      </c>
    </row>
    <row r="52" spans="1:20" ht="13.5" customHeight="1">
      <c r="A52" s="691">
        <f>+A50+1</f>
        <v>23</v>
      </c>
      <c r="B52" s="692" t="s">
        <v>282</v>
      </c>
      <c r="C52" s="703" t="s">
        <v>267</v>
      </c>
      <c r="D52" s="679">
        <f>F52+F53+H52+H53</f>
        <v>225</v>
      </c>
      <c r="E52" s="681">
        <v>59</v>
      </c>
      <c r="F52" s="45">
        <v>75</v>
      </c>
      <c r="G52" s="46">
        <f t="shared" si="3"/>
        <v>357.14285714285717</v>
      </c>
      <c r="H52" s="45">
        <v>150</v>
      </c>
      <c r="I52" s="46">
        <f t="shared" si="0"/>
        <v>412.39304942116127</v>
      </c>
      <c r="J52" s="682"/>
      <c r="K52" s="683">
        <f>+M52+M53+Q52+Q53</f>
        <v>0</v>
      </c>
      <c r="L52" s="684"/>
      <c r="M52" s="44"/>
      <c r="N52" s="43">
        <f t="shared" si="6"/>
        <v>0</v>
      </c>
      <c r="O52" s="42"/>
      <c r="P52" s="61">
        <f t="shared" si="4"/>
        <v>0</v>
      </c>
      <c r="Q52" s="44"/>
      <c r="R52" s="43">
        <f t="shared" si="7"/>
        <v>0</v>
      </c>
      <c r="S52" s="42"/>
      <c r="T52" s="57">
        <f t="shared" si="5"/>
        <v>0</v>
      </c>
    </row>
    <row r="53" spans="1:20" ht="13.5" customHeight="1">
      <c r="A53" s="691"/>
      <c r="B53" s="692"/>
      <c r="C53" s="704"/>
      <c r="D53" s="680"/>
      <c r="E53" s="681"/>
      <c r="F53" s="45"/>
      <c r="G53" s="46">
        <f t="shared" si="3"/>
        <v>0</v>
      </c>
      <c r="H53" s="45"/>
      <c r="I53" s="46">
        <f t="shared" si="0"/>
        <v>0</v>
      </c>
      <c r="J53" s="682"/>
      <c r="K53" s="683"/>
      <c r="L53" s="684"/>
      <c r="M53" s="44"/>
      <c r="N53" s="43">
        <f t="shared" si="6"/>
        <v>0</v>
      </c>
      <c r="O53" s="42"/>
      <c r="P53" s="61">
        <f t="shared" si="4"/>
        <v>0</v>
      </c>
      <c r="Q53" s="44"/>
      <c r="R53" s="43">
        <f t="shared" si="7"/>
        <v>0</v>
      </c>
      <c r="S53" s="42"/>
      <c r="T53" s="57">
        <f t="shared" si="5"/>
        <v>0</v>
      </c>
    </row>
    <row r="54" spans="1:20" ht="13.5" customHeight="1">
      <c r="A54" s="691">
        <f>+A52+1</f>
        <v>24</v>
      </c>
      <c r="B54" s="692" t="s">
        <v>281</v>
      </c>
      <c r="C54" s="703" t="s">
        <v>267</v>
      </c>
      <c r="D54" s="679">
        <f>F54+F55+H54+H55</f>
        <v>100</v>
      </c>
      <c r="E54" s="681">
        <v>36</v>
      </c>
      <c r="F54" s="45">
        <v>50</v>
      </c>
      <c r="G54" s="46">
        <f t="shared" si="3"/>
        <v>238.09523809523807</v>
      </c>
      <c r="H54" s="45">
        <v>50</v>
      </c>
      <c r="I54" s="46">
        <f t="shared" si="0"/>
        <v>137.46434980705374</v>
      </c>
      <c r="J54" s="682"/>
      <c r="K54" s="683">
        <f>+M54+M55+Q54+Q55</f>
        <v>0</v>
      </c>
      <c r="L54" s="684"/>
      <c r="M54" s="44"/>
      <c r="N54" s="43">
        <f t="shared" si="6"/>
        <v>0</v>
      </c>
      <c r="O54" s="42"/>
      <c r="P54" s="61">
        <f t="shared" si="4"/>
        <v>0</v>
      </c>
      <c r="Q54" s="44"/>
      <c r="R54" s="43">
        <f t="shared" si="7"/>
        <v>0</v>
      </c>
      <c r="S54" s="42"/>
      <c r="T54" s="57">
        <f t="shared" si="5"/>
        <v>0</v>
      </c>
    </row>
    <row r="55" spans="1:20" ht="13.5" customHeight="1">
      <c r="A55" s="691"/>
      <c r="B55" s="692"/>
      <c r="C55" s="704"/>
      <c r="D55" s="680"/>
      <c r="E55" s="681"/>
      <c r="F55" s="45"/>
      <c r="G55" s="46">
        <f t="shared" si="3"/>
        <v>0</v>
      </c>
      <c r="H55" s="45"/>
      <c r="I55" s="46">
        <f t="shared" si="0"/>
        <v>0</v>
      </c>
      <c r="J55" s="682"/>
      <c r="K55" s="683"/>
      <c r="L55" s="684"/>
      <c r="M55" s="44"/>
      <c r="N55" s="43">
        <f t="shared" si="6"/>
        <v>0</v>
      </c>
      <c r="O55" s="42"/>
      <c r="P55" s="61">
        <f t="shared" si="4"/>
        <v>0</v>
      </c>
      <c r="Q55" s="44"/>
      <c r="R55" s="43">
        <f t="shared" si="7"/>
        <v>0</v>
      </c>
      <c r="S55" s="42"/>
      <c r="T55" s="57">
        <f t="shared" si="5"/>
        <v>0</v>
      </c>
    </row>
    <row r="56" spans="1:20" ht="13.5" customHeight="1">
      <c r="A56" s="691">
        <f>+A54+1</f>
        <v>25</v>
      </c>
      <c r="B56" s="692" t="s">
        <v>280</v>
      </c>
      <c r="C56" s="703" t="s">
        <v>267</v>
      </c>
      <c r="D56" s="679">
        <f>F56+F57+H56+H57</f>
        <v>80</v>
      </c>
      <c r="E56" s="681">
        <v>42</v>
      </c>
      <c r="F56" s="45">
        <v>50</v>
      </c>
      <c r="G56" s="46">
        <f t="shared" si="3"/>
        <v>238.09523809523807</v>
      </c>
      <c r="H56" s="45">
        <v>30</v>
      </c>
      <c r="I56" s="46">
        <f t="shared" si="0"/>
        <v>82.478609884232256</v>
      </c>
      <c r="J56" s="682"/>
      <c r="K56" s="683">
        <f>+M56+M57+Q56+Q57</f>
        <v>0</v>
      </c>
      <c r="L56" s="684"/>
      <c r="M56" s="44"/>
      <c r="N56" s="43">
        <f t="shared" si="6"/>
        <v>0</v>
      </c>
      <c r="O56" s="42"/>
      <c r="P56" s="61">
        <f t="shared" si="4"/>
        <v>0</v>
      </c>
      <c r="Q56" s="44"/>
      <c r="R56" s="43">
        <f t="shared" si="7"/>
        <v>0</v>
      </c>
      <c r="S56" s="42"/>
      <c r="T56" s="57">
        <f t="shared" si="5"/>
        <v>0</v>
      </c>
    </row>
    <row r="57" spans="1:20" ht="13.5" customHeight="1">
      <c r="A57" s="691"/>
      <c r="B57" s="692"/>
      <c r="C57" s="704"/>
      <c r="D57" s="680"/>
      <c r="E57" s="681"/>
      <c r="F57" s="45"/>
      <c r="G57" s="46">
        <f t="shared" si="3"/>
        <v>0</v>
      </c>
      <c r="H57" s="45"/>
      <c r="I57" s="46">
        <f t="shared" si="0"/>
        <v>0</v>
      </c>
      <c r="J57" s="682"/>
      <c r="K57" s="683"/>
      <c r="L57" s="684"/>
      <c r="M57" s="44"/>
      <c r="N57" s="43">
        <f t="shared" si="6"/>
        <v>0</v>
      </c>
      <c r="O57" s="42"/>
      <c r="P57" s="61">
        <f t="shared" si="4"/>
        <v>0</v>
      </c>
      <c r="Q57" s="44"/>
      <c r="R57" s="43">
        <f t="shared" si="7"/>
        <v>0</v>
      </c>
      <c r="S57" s="42"/>
      <c r="T57" s="57">
        <f t="shared" si="5"/>
        <v>0</v>
      </c>
    </row>
    <row r="58" spans="1:20" ht="13.5" customHeight="1">
      <c r="A58" s="691">
        <f>+A56+1</f>
        <v>26</v>
      </c>
      <c r="B58" s="692" t="s">
        <v>279</v>
      </c>
      <c r="C58" s="703" t="s">
        <v>267</v>
      </c>
      <c r="D58" s="679">
        <f>F58+F59+H58+H59</f>
        <v>80</v>
      </c>
      <c r="E58" s="681">
        <v>43</v>
      </c>
      <c r="F58" s="45">
        <v>50</v>
      </c>
      <c r="G58" s="46">
        <f t="shared" si="3"/>
        <v>238.09523809523807</v>
      </c>
      <c r="H58" s="45">
        <v>30</v>
      </c>
      <c r="I58" s="46">
        <f t="shared" si="0"/>
        <v>82.478609884232256</v>
      </c>
      <c r="J58" s="682"/>
      <c r="K58" s="683">
        <f>+M58+M59+Q58+Q59</f>
        <v>0</v>
      </c>
      <c r="L58" s="684"/>
      <c r="M58" s="44"/>
      <c r="N58" s="43">
        <f t="shared" si="6"/>
        <v>0</v>
      </c>
      <c r="O58" s="42"/>
      <c r="P58" s="61">
        <f t="shared" si="4"/>
        <v>0</v>
      </c>
      <c r="Q58" s="44"/>
      <c r="R58" s="43">
        <f t="shared" si="7"/>
        <v>0</v>
      </c>
      <c r="S58" s="42"/>
      <c r="T58" s="57">
        <f t="shared" si="5"/>
        <v>0</v>
      </c>
    </row>
    <row r="59" spans="1:20" ht="13.5" customHeight="1">
      <c r="A59" s="691"/>
      <c r="B59" s="692"/>
      <c r="C59" s="704"/>
      <c r="D59" s="680"/>
      <c r="E59" s="681"/>
      <c r="F59" s="45"/>
      <c r="G59" s="46">
        <f t="shared" si="3"/>
        <v>0</v>
      </c>
      <c r="H59" s="45"/>
      <c r="I59" s="46">
        <f t="shared" si="0"/>
        <v>0</v>
      </c>
      <c r="J59" s="682"/>
      <c r="K59" s="683"/>
      <c r="L59" s="684"/>
      <c r="M59" s="44"/>
      <c r="N59" s="43">
        <f t="shared" si="6"/>
        <v>0</v>
      </c>
      <c r="O59" s="42"/>
      <c r="P59" s="61">
        <f t="shared" si="4"/>
        <v>0</v>
      </c>
      <c r="Q59" s="44"/>
      <c r="R59" s="43">
        <f t="shared" si="7"/>
        <v>0</v>
      </c>
      <c r="S59" s="42"/>
      <c r="T59" s="57">
        <f t="shared" si="5"/>
        <v>0</v>
      </c>
    </row>
    <row r="60" spans="1:20" ht="13.5" customHeight="1">
      <c r="A60" s="691">
        <f>+A58+1</f>
        <v>27</v>
      </c>
      <c r="B60" s="692" t="s">
        <v>278</v>
      </c>
      <c r="C60" s="703" t="s">
        <v>267</v>
      </c>
      <c r="D60" s="679">
        <f>F60+F61+H60+H61</f>
        <v>150</v>
      </c>
      <c r="E60" s="681">
        <v>45</v>
      </c>
      <c r="F60" s="45">
        <v>50</v>
      </c>
      <c r="G60" s="46">
        <f t="shared" si="3"/>
        <v>238.09523809523807</v>
      </c>
      <c r="H60" s="45">
        <v>100</v>
      </c>
      <c r="I60" s="46">
        <f t="shared" si="0"/>
        <v>274.92869961410747</v>
      </c>
      <c r="J60" s="682"/>
      <c r="K60" s="683">
        <f>+M60+M61+Q60+Q61</f>
        <v>0</v>
      </c>
      <c r="L60" s="684"/>
      <c r="M60" s="44"/>
      <c r="N60" s="43">
        <f t="shared" si="6"/>
        <v>0</v>
      </c>
      <c r="O60" s="42"/>
      <c r="P60" s="61">
        <f t="shared" si="4"/>
        <v>0</v>
      </c>
      <c r="Q60" s="44"/>
      <c r="R60" s="43">
        <f t="shared" si="7"/>
        <v>0</v>
      </c>
      <c r="S60" s="42"/>
      <c r="T60" s="57">
        <f t="shared" si="5"/>
        <v>0</v>
      </c>
    </row>
    <row r="61" spans="1:20" ht="13.5" customHeight="1">
      <c r="A61" s="691"/>
      <c r="B61" s="692"/>
      <c r="C61" s="704"/>
      <c r="D61" s="680"/>
      <c r="E61" s="681"/>
      <c r="F61" s="45"/>
      <c r="G61" s="46">
        <f t="shared" si="3"/>
        <v>0</v>
      </c>
      <c r="H61" s="45"/>
      <c r="I61" s="46">
        <f t="shared" si="0"/>
        <v>0</v>
      </c>
      <c r="J61" s="682"/>
      <c r="K61" s="683"/>
      <c r="L61" s="684"/>
      <c r="M61" s="44"/>
      <c r="N61" s="43">
        <f t="shared" si="6"/>
        <v>0</v>
      </c>
      <c r="O61" s="42"/>
      <c r="P61" s="61">
        <f t="shared" si="4"/>
        <v>0</v>
      </c>
      <c r="Q61" s="44"/>
      <c r="R61" s="43">
        <f t="shared" si="7"/>
        <v>0</v>
      </c>
      <c r="S61" s="42"/>
      <c r="T61" s="57">
        <f t="shared" si="5"/>
        <v>0</v>
      </c>
    </row>
    <row r="62" spans="1:20" ht="13.5" customHeight="1">
      <c r="A62" s="691">
        <f>+A60+1</f>
        <v>28</v>
      </c>
      <c r="B62" s="692" t="s">
        <v>277</v>
      </c>
      <c r="C62" s="703" t="s">
        <v>267</v>
      </c>
      <c r="D62" s="679">
        <f>F62+F63+H62+H63</f>
        <v>125</v>
      </c>
      <c r="E62" s="681">
        <v>76</v>
      </c>
      <c r="F62" s="45">
        <v>50</v>
      </c>
      <c r="G62" s="46">
        <f t="shared" si="3"/>
        <v>238.09523809523807</v>
      </c>
      <c r="H62" s="45">
        <v>75</v>
      </c>
      <c r="I62" s="46">
        <f t="shared" si="0"/>
        <v>206.19652471058063</v>
      </c>
      <c r="J62" s="682"/>
      <c r="K62" s="683">
        <f>+M62+M63+Q62+Q63</f>
        <v>0</v>
      </c>
      <c r="L62" s="684"/>
      <c r="M62" s="44"/>
      <c r="N62" s="43">
        <f t="shared" si="6"/>
        <v>0</v>
      </c>
      <c r="O62" s="42"/>
      <c r="P62" s="61">
        <f t="shared" si="4"/>
        <v>0</v>
      </c>
      <c r="Q62" s="44"/>
      <c r="R62" s="43">
        <f t="shared" si="7"/>
        <v>0</v>
      </c>
      <c r="S62" s="42"/>
      <c r="T62" s="57">
        <f t="shared" si="5"/>
        <v>0</v>
      </c>
    </row>
    <row r="63" spans="1:20" ht="13.5" customHeight="1">
      <c r="A63" s="691"/>
      <c r="B63" s="692"/>
      <c r="C63" s="704"/>
      <c r="D63" s="680"/>
      <c r="E63" s="681"/>
      <c r="F63" s="45"/>
      <c r="G63" s="46">
        <f t="shared" si="3"/>
        <v>0</v>
      </c>
      <c r="H63" s="45"/>
      <c r="I63" s="46">
        <f t="shared" si="0"/>
        <v>0</v>
      </c>
      <c r="J63" s="682"/>
      <c r="K63" s="683"/>
      <c r="L63" s="684"/>
      <c r="M63" s="44"/>
      <c r="N63" s="43">
        <f t="shared" si="6"/>
        <v>0</v>
      </c>
      <c r="O63" s="42"/>
      <c r="P63" s="61">
        <f t="shared" si="4"/>
        <v>0</v>
      </c>
      <c r="Q63" s="44"/>
      <c r="R63" s="43">
        <f t="shared" si="7"/>
        <v>0</v>
      </c>
      <c r="S63" s="42"/>
      <c r="T63" s="57">
        <f t="shared" si="5"/>
        <v>0</v>
      </c>
    </row>
    <row r="64" spans="1:20" ht="13.5" customHeight="1">
      <c r="A64" s="691">
        <f>+A62+1</f>
        <v>29</v>
      </c>
      <c r="B64" s="692" t="s">
        <v>276</v>
      </c>
      <c r="C64" s="703" t="s">
        <v>267</v>
      </c>
      <c r="D64" s="679">
        <f>F64+F65+H64+H65</f>
        <v>80</v>
      </c>
      <c r="E64" s="681">
        <v>44</v>
      </c>
      <c r="F64" s="45">
        <v>50</v>
      </c>
      <c r="G64" s="46">
        <f t="shared" si="3"/>
        <v>238.09523809523807</v>
      </c>
      <c r="H64" s="45">
        <v>30</v>
      </c>
      <c r="I64" s="46">
        <f t="shared" si="0"/>
        <v>82.478609884232256</v>
      </c>
      <c r="J64" s="682"/>
      <c r="K64" s="683">
        <f>+M64+M65+Q64+Q65</f>
        <v>0</v>
      </c>
      <c r="L64" s="684"/>
      <c r="M64" s="44"/>
      <c r="N64" s="43">
        <f t="shared" si="6"/>
        <v>0</v>
      </c>
      <c r="O64" s="42"/>
      <c r="P64" s="61">
        <f t="shared" si="4"/>
        <v>0</v>
      </c>
      <c r="Q64" s="44"/>
      <c r="R64" s="43">
        <f t="shared" si="7"/>
        <v>0</v>
      </c>
      <c r="S64" s="42"/>
      <c r="T64" s="57">
        <f t="shared" si="5"/>
        <v>0</v>
      </c>
    </row>
    <row r="65" spans="1:20" ht="13.5" customHeight="1">
      <c r="A65" s="691"/>
      <c r="B65" s="692"/>
      <c r="C65" s="704"/>
      <c r="D65" s="680"/>
      <c r="E65" s="681"/>
      <c r="F65" s="45"/>
      <c r="G65" s="46">
        <f t="shared" si="3"/>
        <v>0</v>
      </c>
      <c r="H65" s="45"/>
      <c r="I65" s="46">
        <f t="shared" si="0"/>
        <v>0</v>
      </c>
      <c r="J65" s="682"/>
      <c r="K65" s="683"/>
      <c r="L65" s="684"/>
      <c r="M65" s="44"/>
      <c r="N65" s="43">
        <f t="shared" si="6"/>
        <v>0</v>
      </c>
      <c r="O65" s="42"/>
      <c r="P65" s="61">
        <f t="shared" si="4"/>
        <v>0</v>
      </c>
      <c r="Q65" s="44"/>
      <c r="R65" s="43">
        <f t="shared" si="7"/>
        <v>0</v>
      </c>
      <c r="S65" s="42"/>
      <c r="T65" s="57">
        <f t="shared" si="5"/>
        <v>0</v>
      </c>
    </row>
    <row r="66" spans="1:20" ht="13.5" customHeight="1">
      <c r="A66" s="691">
        <f>+A64+1</f>
        <v>30</v>
      </c>
      <c r="B66" s="692" t="s">
        <v>275</v>
      </c>
      <c r="C66" s="703" t="s">
        <v>267</v>
      </c>
      <c r="D66" s="679">
        <f>F66+F67+H66+H67</f>
        <v>150</v>
      </c>
      <c r="E66" s="681">
        <v>42</v>
      </c>
      <c r="F66" s="45">
        <v>50</v>
      </c>
      <c r="G66" s="46">
        <f t="shared" si="3"/>
        <v>238.09523809523807</v>
      </c>
      <c r="H66" s="45">
        <v>100</v>
      </c>
      <c r="I66" s="46">
        <f t="shared" si="0"/>
        <v>274.92869961410747</v>
      </c>
      <c r="J66" s="682"/>
      <c r="K66" s="683">
        <f>+M66+M67+Q66+Q67</f>
        <v>0</v>
      </c>
      <c r="L66" s="684"/>
      <c r="M66" s="44"/>
      <c r="N66" s="43">
        <f t="shared" si="6"/>
        <v>0</v>
      </c>
      <c r="O66" s="42"/>
      <c r="P66" s="61">
        <f t="shared" si="4"/>
        <v>0</v>
      </c>
      <c r="Q66" s="44"/>
      <c r="R66" s="43">
        <f t="shared" si="7"/>
        <v>0</v>
      </c>
      <c r="S66" s="42"/>
      <c r="T66" s="57">
        <f t="shared" si="5"/>
        <v>0</v>
      </c>
    </row>
    <row r="67" spans="1:20" ht="13.5" customHeight="1">
      <c r="A67" s="691"/>
      <c r="B67" s="692"/>
      <c r="C67" s="704"/>
      <c r="D67" s="680"/>
      <c r="E67" s="681"/>
      <c r="F67" s="45"/>
      <c r="G67" s="46">
        <f t="shared" si="3"/>
        <v>0</v>
      </c>
      <c r="H67" s="45"/>
      <c r="I67" s="46">
        <f t="shared" si="0"/>
        <v>0</v>
      </c>
      <c r="J67" s="682"/>
      <c r="K67" s="683"/>
      <c r="L67" s="684"/>
      <c r="M67" s="44"/>
      <c r="N67" s="43">
        <f t="shared" si="6"/>
        <v>0</v>
      </c>
      <c r="O67" s="42"/>
      <c r="P67" s="61">
        <f t="shared" si="4"/>
        <v>0</v>
      </c>
      <c r="Q67" s="44"/>
      <c r="R67" s="43">
        <f t="shared" si="7"/>
        <v>0</v>
      </c>
      <c r="S67" s="42"/>
      <c r="T67" s="57">
        <f t="shared" si="5"/>
        <v>0</v>
      </c>
    </row>
    <row r="68" spans="1:20" ht="13.5" customHeight="1">
      <c r="A68" s="691">
        <f>+A66+1</f>
        <v>31</v>
      </c>
      <c r="B68" s="692" t="s">
        <v>274</v>
      </c>
      <c r="C68" s="703" t="s">
        <v>267</v>
      </c>
      <c r="D68" s="679">
        <f>F68+F69+H68+H69</f>
        <v>125</v>
      </c>
      <c r="E68" s="681">
        <v>48</v>
      </c>
      <c r="F68" s="45">
        <v>50</v>
      </c>
      <c r="G68" s="46">
        <f t="shared" si="3"/>
        <v>238.09523809523807</v>
      </c>
      <c r="H68" s="45">
        <v>75</v>
      </c>
      <c r="I68" s="46">
        <f t="shared" si="0"/>
        <v>206.19652471058063</v>
      </c>
      <c r="J68" s="682"/>
      <c r="K68" s="683">
        <f>+M68+M69+Q68+Q69</f>
        <v>0</v>
      </c>
      <c r="L68" s="684"/>
      <c r="M68" s="44"/>
      <c r="N68" s="43">
        <f t="shared" si="6"/>
        <v>0</v>
      </c>
      <c r="O68" s="42"/>
      <c r="P68" s="61">
        <f t="shared" si="4"/>
        <v>0</v>
      </c>
      <c r="Q68" s="44"/>
      <c r="R68" s="43">
        <f t="shared" si="7"/>
        <v>0</v>
      </c>
      <c r="S68" s="42"/>
      <c r="T68" s="57">
        <f t="shared" si="5"/>
        <v>0</v>
      </c>
    </row>
    <row r="69" spans="1:20" ht="13.5" customHeight="1">
      <c r="A69" s="691"/>
      <c r="B69" s="692"/>
      <c r="C69" s="704"/>
      <c r="D69" s="680"/>
      <c r="E69" s="681"/>
      <c r="F69" s="45"/>
      <c r="G69" s="46">
        <f t="shared" si="3"/>
        <v>0</v>
      </c>
      <c r="H69" s="45"/>
      <c r="I69" s="46">
        <f t="shared" si="0"/>
        <v>0</v>
      </c>
      <c r="J69" s="682"/>
      <c r="K69" s="683"/>
      <c r="L69" s="684"/>
      <c r="M69" s="44"/>
      <c r="N69" s="43">
        <f t="shared" si="6"/>
        <v>0</v>
      </c>
      <c r="O69" s="42"/>
      <c r="P69" s="61">
        <f t="shared" si="4"/>
        <v>0</v>
      </c>
      <c r="Q69" s="44"/>
      <c r="R69" s="43">
        <f t="shared" si="7"/>
        <v>0</v>
      </c>
      <c r="S69" s="42"/>
      <c r="T69" s="57">
        <f t="shared" si="5"/>
        <v>0</v>
      </c>
    </row>
    <row r="70" spans="1:20" ht="13.5" customHeight="1">
      <c r="A70" s="691">
        <f>+A68+1</f>
        <v>32</v>
      </c>
      <c r="B70" s="692" t="s">
        <v>273</v>
      </c>
      <c r="C70" s="703" t="s">
        <v>267</v>
      </c>
      <c r="D70" s="679">
        <f>F70+F71+H70+H71</f>
        <v>80</v>
      </c>
      <c r="E70" s="681">
        <v>41</v>
      </c>
      <c r="F70" s="45">
        <v>50</v>
      </c>
      <c r="G70" s="46">
        <f t="shared" si="3"/>
        <v>238.09523809523807</v>
      </c>
      <c r="H70" s="45">
        <v>30</v>
      </c>
      <c r="I70" s="46">
        <f t="shared" si="0"/>
        <v>82.478609884232256</v>
      </c>
      <c r="J70" s="682"/>
      <c r="K70" s="683">
        <f>+M70+M71+Q70+Q71</f>
        <v>0</v>
      </c>
      <c r="L70" s="684"/>
      <c r="M70" s="44"/>
      <c r="N70" s="43">
        <f t="shared" si="6"/>
        <v>0</v>
      </c>
      <c r="O70" s="42"/>
      <c r="P70" s="61">
        <f t="shared" si="4"/>
        <v>0</v>
      </c>
      <c r="Q70" s="44"/>
      <c r="R70" s="43">
        <f t="shared" si="7"/>
        <v>0</v>
      </c>
      <c r="S70" s="42"/>
      <c r="T70" s="57">
        <f t="shared" si="5"/>
        <v>0</v>
      </c>
    </row>
    <row r="71" spans="1:20" ht="13.5" customHeight="1">
      <c r="A71" s="691"/>
      <c r="B71" s="692"/>
      <c r="C71" s="704"/>
      <c r="D71" s="680"/>
      <c r="E71" s="681"/>
      <c r="F71" s="45"/>
      <c r="G71" s="46">
        <f t="shared" si="3"/>
        <v>0</v>
      </c>
      <c r="H71" s="45"/>
      <c r="I71" s="46">
        <f t="shared" si="0"/>
        <v>0</v>
      </c>
      <c r="J71" s="682"/>
      <c r="K71" s="683"/>
      <c r="L71" s="684"/>
      <c r="M71" s="44"/>
      <c r="N71" s="43">
        <f t="shared" si="6"/>
        <v>0</v>
      </c>
      <c r="O71" s="42"/>
      <c r="P71" s="61">
        <f t="shared" si="4"/>
        <v>0</v>
      </c>
      <c r="Q71" s="44"/>
      <c r="R71" s="43">
        <f t="shared" si="7"/>
        <v>0</v>
      </c>
      <c r="S71" s="42"/>
      <c r="T71" s="57">
        <f t="shared" si="5"/>
        <v>0</v>
      </c>
    </row>
    <row r="72" spans="1:20" ht="13.5" customHeight="1">
      <c r="A72" s="691">
        <f>+A70+1</f>
        <v>33</v>
      </c>
      <c r="B72" s="692" t="s">
        <v>272</v>
      </c>
      <c r="C72" s="703" t="s">
        <v>267</v>
      </c>
      <c r="D72" s="679">
        <f>F72+F73+H72+H73</f>
        <v>80</v>
      </c>
      <c r="E72" s="681">
        <v>40</v>
      </c>
      <c r="F72" s="45">
        <v>50</v>
      </c>
      <c r="G72" s="46">
        <f t="shared" si="3"/>
        <v>238.09523809523807</v>
      </c>
      <c r="H72" s="45">
        <v>30</v>
      </c>
      <c r="I72" s="46">
        <f t="shared" ref="I72:I81" si="8">H72/210/SQRT(3)*1000</f>
        <v>82.478609884232256</v>
      </c>
      <c r="J72" s="682"/>
      <c r="K72" s="683">
        <f>+M72+M73+Q72+Q73</f>
        <v>0</v>
      </c>
      <c r="L72" s="684"/>
      <c r="M72" s="44"/>
      <c r="N72" s="43">
        <f t="shared" ref="N72:N81" si="9">+M72/210*1000</f>
        <v>0</v>
      </c>
      <c r="O72" s="42"/>
      <c r="P72" s="61">
        <f t="shared" si="4"/>
        <v>0</v>
      </c>
      <c r="Q72" s="44"/>
      <c r="R72" s="43">
        <f t="shared" ref="R72:R81" si="10">+Q72/210/SQRT(3)*1000</f>
        <v>0</v>
      </c>
      <c r="S72" s="42"/>
      <c r="T72" s="57">
        <f t="shared" si="5"/>
        <v>0</v>
      </c>
    </row>
    <row r="73" spans="1:20" ht="13.5" customHeight="1">
      <c r="A73" s="691"/>
      <c r="B73" s="692"/>
      <c r="C73" s="704"/>
      <c r="D73" s="680"/>
      <c r="E73" s="681"/>
      <c r="F73" s="45"/>
      <c r="G73" s="46">
        <f t="shared" ref="G73:G81" si="11">F73/210*1000</f>
        <v>0</v>
      </c>
      <c r="H73" s="45"/>
      <c r="I73" s="46">
        <f t="shared" si="8"/>
        <v>0</v>
      </c>
      <c r="J73" s="682"/>
      <c r="K73" s="683"/>
      <c r="L73" s="684"/>
      <c r="M73" s="44"/>
      <c r="N73" s="43">
        <f t="shared" si="9"/>
        <v>0</v>
      </c>
      <c r="O73" s="42"/>
      <c r="P73" s="61">
        <f t="shared" ref="P73:P81" si="12">IF(N73=0,0,O73/N73*100)</f>
        <v>0</v>
      </c>
      <c r="Q73" s="44"/>
      <c r="R73" s="43">
        <f t="shared" si="10"/>
        <v>0</v>
      </c>
      <c r="S73" s="42"/>
      <c r="T73" s="57">
        <f t="shared" ref="T73:T81" si="13">IF(R73=0,0,S73/R73*100)</f>
        <v>0</v>
      </c>
    </row>
    <row r="74" spans="1:20" ht="13.5" customHeight="1">
      <c r="A74" s="691">
        <f>+A72+1</f>
        <v>34</v>
      </c>
      <c r="B74" s="692" t="s">
        <v>271</v>
      </c>
      <c r="C74" s="703" t="s">
        <v>267</v>
      </c>
      <c r="D74" s="679">
        <f>F74+F75+H74+H75</f>
        <v>80</v>
      </c>
      <c r="E74" s="681">
        <v>44</v>
      </c>
      <c r="F74" s="45">
        <v>50</v>
      </c>
      <c r="G74" s="46">
        <f t="shared" si="11"/>
        <v>238.09523809523807</v>
      </c>
      <c r="H74" s="45">
        <v>30</v>
      </c>
      <c r="I74" s="46">
        <f t="shared" si="8"/>
        <v>82.478609884232256</v>
      </c>
      <c r="J74" s="682"/>
      <c r="K74" s="683">
        <f>+M74+M75+Q74+Q75</f>
        <v>0</v>
      </c>
      <c r="L74" s="684"/>
      <c r="M74" s="44"/>
      <c r="N74" s="43">
        <f t="shared" si="9"/>
        <v>0</v>
      </c>
      <c r="O74" s="42"/>
      <c r="P74" s="61">
        <f t="shared" si="12"/>
        <v>0</v>
      </c>
      <c r="Q74" s="44"/>
      <c r="R74" s="43">
        <f t="shared" si="10"/>
        <v>0</v>
      </c>
      <c r="S74" s="42"/>
      <c r="T74" s="57">
        <f t="shared" si="13"/>
        <v>0</v>
      </c>
    </row>
    <row r="75" spans="1:20" ht="13.5" customHeight="1">
      <c r="A75" s="691"/>
      <c r="B75" s="692"/>
      <c r="C75" s="704"/>
      <c r="D75" s="680"/>
      <c r="E75" s="681"/>
      <c r="F75" s="45"/>
      <c r="G75" s="46">
        <f t="shared" si="11"/>
        <v>0</v>
      </c>
      <c r="H75" s="45"/>
      <c r="I75" s="46">
        <f t="shared" si="8"/>
        <v>0</v>
      </c>
      <c r="J75" s="682"/>
      <c r="K75" s="683"/>
      <c r="L75" s="684"/>
      <c r="M75" s="44"/>
      <c r="N75" s="43">
        <f t="shared" si="9"/>
        <v>0</v>
      </c>
      <c r="O75" s="42"/>
      <c r="P75" s="61">
        <f t="shared" si="12"/>
        <v>0</v>
      </c>
      <c r="Q75" s="44"/>
      <c r="R75" s="43">
        <f t="shared" si="10"/>
        <v>0</v>
      </c>
      <c r="S75" s="42"/>
      <c r="T75" s="57">
        <f t="shared" si="13"/>
        <v>0</v>
      </c>
    </row>
    <row r="76" spans="1:20" ht="13.5" customHeight="1">
      <c r="A76" s="691">
        <f>+A74+1</f>
        <v>35</v>
      </c>
      <c r="B76" s="692" t="s">
        <v>270</v>
      </c>
      <c r="C76" s="703" t="s">
        <v>267</v>
      </c>
      <c r="D76" s="679">
        <f>F76+F77+H76+H77</f>
        <v>150</v>
      </c>
      <c r="E76" s="681">
        <v>53</v>
      </c>
      <c r="F76" s="45">
        <v>50</v>
      </c>
      <c r="G76" s="46">
        <f t="shared" si="11"/>
        <v>238.09523809523807</v>
      </c>
      <c r="H76" s="45">
        <v>100</v>
      </c>
      <c r="I76" s="46">
        <f t="shared" si="8"/>
        <v>274.92869961410747</v>
      </c>
      <c r="J76" s="682"/>
      <c r="K76" s="683">
        <f>+M76+M77+Q76+Q77</f>
        <v>0</v>
      </c>
      <c r="L76" s="684"/>
      <c r="M76" s="44"/>
      <c r="N76" s="43">
        <f t="shared" si="9"/>
        <v>0</v>
      </c>
      <c r="O76" s="42"/>
      <c r="P76" s="61">
        <f t="shared" si="12"/>
        <v>0</v>
      </c>
      <c r="Q76" s="44"/>
      <c r="R76" s="43">
        <f t="shared" si="10"/>
        <v>0</v>
      </c>
      <c r="S76" s="42"/>
      <c r="T76" s="57">
        <f t="shared" si="13"/>
        <v>0</v>
      </c>
    </row>
    <row r="77" spans="1:20" ht="13.5" customHeight="1">
      <c r="A77" s="691"/>
      <c r="B77" s="692"/>
      <c r="C77" s="704"/>
      <c r="D77" s="680"/>
      <c r="E77" s="681"/>
      <c r="F77" s="45"/>
      <c r="G77" s="46">
        <f t="shared" si="11"/>
        <v>0</v>
      </c>
      <c r="H77" s="45"/>
      <c r="I77" s="46">
        <f t="shared" si="8"/>
        <v>0</v>
      </c>
      <c r="J77" s="682"/>
      <c r="K77" s="683"/>
      <c r="L77" s="684"/>
      <c r="M77" s="44"/>
      <c r="N77" s="43">
        <f t="shared" si="9"/>
        <v>0</v>
      </c>
      <c r="O77" s="42"/>
      <c r="P77" s="61">
        <f t="shared" si="12"/>
        <v>0</v>
      </c>
      <c r="Q77" s="44"/>
      <c r="R77" s="43">
        <f t="shared" si="10"/>
        <v>0</v>
      </c>
      <c r="S77" s="42"/>
      <c r="T77" s="57">
        <f t="shared" si="13"/>
        <v>0</v>
      </c>
    </row>
    <row r="78" spans="1:20" ht="13.5" customHeight="1">
      <c r="A78" s="691">
        <f>+A76+1</f>
        <v>36</v>
      </c>
      <c r="B78" s="692" t="s">
        <v>269</v>
      </c>
      <c r="C78" s="703" t="s">
        <v>267</v>
      </c>
      <c r="D78" s="679">
        <f>F78+F79+H78+H79</f>
        <v>175</v>
      </c>
      <c r="E78" s="681">
        <v>40</v>
      </c>
      <c r="F78" s="45">
        <v>75</v>
      </c>
      <c r="G78" s="46">
        <f t="shared" si="11"/>
        <v>357.14285714285717</v>
      </c>
      <c r="H78" s="45">
        <v>100</v>
      </c>
      <c r="I78" s="46">
        <f t="shared" si="8"/>
        <v>274.92869961410747</v>
      </c>
      <c r="J78" s="682"/>
      <c r="K78" s="683">
        <f>+M78+M79+Q78+Q79</f>
        <v>0</v>
      </c>
      <c r="L78" s="684"/>
      <c r="M78" s="44"/>
      <c r="N78" s="43">
        <f t="shared" si="9"/>
        <v>0</v>
      </c>
      <c r="O78" s="42"/>
      <c r="P78" s="61">
        <f t="shared" si="12"/>
        <v>0</v>
      </c>
      <c r="Q78" s="44"/>
      <c r="R78" s="43">
        <f t="shared" si="10"/>
        <v>0</v>
      </c>
      <c r="S78" s="42"/>
      <c r="T78" s="57">
        <f t="shared" si="13"/>
        <v>0</v>
      </c>
    </row>
    <row r="79" spans="1:20" ht="13.5" customHeight="1">
      <c r="A79" s="691"/>
      <c r="B79" s="692"/>
      <c r="C79" s="704"/>
      <c r="D79" s="680"/>
      <c r="E79" s="681"/>
      <c r="F79" s="45"/>
      <c r="G79" s="46">
        <f t="shared" si="11"/>
        <v>0</v>
      </c>
      <c r="H79" s="45"/>
      <c r="I79" s="46">
        <f t="shared" si="8"/>
        <v>0</v>
      </c>
      <c r="J79" s="682"/>
      <c r="K79" s="683"/>
      <c r="L79" s="684"/>
      <c r="M79" s="44"/>
      <c r="N79" s="43">
        <f t="shared" si="9"/>
        <v>0</v>
      </c>
      <c r="O79" s="42"/>
      <c r="P79" s="61">
        <f t="shared" si="12"/>
        <v>0</v>
      </c>
      <c r="Q79" s="44"/>
      <c r="R79" s="43">
        <f t="shared" si="10"/>
        <v>0</v>
      </c>
      <c r="S79" s="42"/>
      <c r="T79" s="57">
        <f t="shared" si="13"/>
        <v>0</v>
      </c>
    </row>
    <row r="80" spans="1:20" ht="13.5" customHeight="1">
      <c r="A80" s="691">
        <f>+A78+1</f>
        <v>37</v>
      </c>
      <c r="B80" s="692" t="s">
        <v>268</v>
      </c>
      <c r="C80" s="703" t="s">
        <v>267</v>
      </c>
      <c r="D80" s="679">
        <f>F80+F81+H80+H81</f>
        <v>275</v>
      </c>
      <c r="E80" s="681">
        <v>85</v>
      </c>
      <c r="F80" s="45">
        <v>75</v>
      </c>
      <c r="G80" s="46">
        <f t="shared" si="11"/>
        <v>357.14285714285717</v>
      </c>
      <c r="H80" s="45">
        <v>150</v>
      </c>
      <c r="I80" s="46">
        <f t="shared" si="8"/>
        <v>412.39304942116127</v>
      </c>
      <c r="J80" s="682"/>
      <c r="K80" s="683">
        <f>+M80+M81+Q80+Q81</f>
        <v>0</v>
      </c>
      <c r="L80" s="684"/>
      <c r="M80" s="44"/>
      <c r="N80" s="43">
        <f t="shared" si="9"/>
        <v>0</v>
      </c>
      <c r="O80" s="42"/>
      <c r="P80" s="61">
        <f t="shared" si="12"/>
        <v>0</v>
      </c>
      <c r="Q80" s="44"/>
      <c r="R80" s="43">
        <f t="shared" si="10"/>
        <v>0</v>
      </c>
      <c r="S80" s="42"/>
      <c r="T80" s="57">
        <f t="shared" si="13"/>
        <v>0</v>
      </c>
    </row>
    <row r="81" spans="1:20" ht="13.5" customHeight="1">
      <c r="A81" s="691"/>
      <c r="B81" s="692"/>
      <c r="C81" s="704"/>
      <c r="D81" s="680"/>
      <c r="E81" s="681"/>
      <c r="F81" s="45"/>
      <c r="G81" s="46">
        <f t="shared" si="11"/>
        <v>0</v>
      </c>
      <c r="H81" s="45">
        <v>50</v>
      </c>
      <c r="I81" s="46">
        <f t="shared" si="8"/>
        <v>137.46434980705374</v>
      </c>
      <c r="J81" s="682"/>
      <c r="K81" s="683"/>
      <c r="L81" s="684"/>
      <c r="M81" s="44"/>
      <c r="N81" s="43">
        <f t="shared" si="9"/>
        <v>0</v>
      </c>
      <c r="O81" s="42"/>
      <c r="P81" s="61">
        <f t="shared" si="12"/>
        <v>0</v>
      </c>
      <c r="Q81" s="44"/>
      <c r="R81" s="43">
        <f t="shared" si="10"/>
        <v>0</v>
      </c>
      <c r="S81" s="42"/>
      <c r="T81" s="57">
        <f t="shared" si="13"/>
        <v>0</v>
      </c>
    </row>
    <row r="82" spans="1:20" ht="13.5" customHeight="1">
      <c r="A82" s="694" t="s">
        <v>266</v>
      </c>
      <c r="B82" s="697" t="s">
        <v>265</v>
      </c>
      <c r="C82" s="698"/>
      <c r="D82" s="707" t="s">
        <v>264</v>
      </c>
      <c r="E82" s="708"/>
      <c r="F82" s="708"/>
      <c r="G82" s="708"/>
      <c r="H82" s="708"/>
      <c r="I82" s="708"/>
      <c r="J82" s="709" t="s">
        <v>263</v>
      </c>
      <c r="K82" s="697"/>
      <c r="L82" s="697"/>
      <c r="M82" s="697"/>
      <c r="N82" s="697"/>
      <c r="O82" s="697"/>
      <c r="P82" s="697"/>
      <c r="Q82" s="697"/>
      <c r="R82" s="697"/>
      <c r="S82" s="697"/>
      <c r="T82" s="710"/>
    </row>
    <row r="83" spans="1:20" ht="13.5" customHeight="1">
      <c r="A83" s="695"/>
      <c r="B83" s="699"/>
      <c r="C83" s="700"/>
      <c r="D83" s="685" t="s">
        <v>261</v>
      </c>
      <c r="E83" s="687" t="s">
        <v>260</v>
      </c>
      <c r="F83" s="689" t="s">
        <v>259</v>
      </c>
      <c r="G83" s="690"/>
      <c r="H83" s="690"/>
      <c r="I83" s="690"/>
      <c r="J83" s="714" t="s">
        <v>262</v>
      </c>
      <c r="K83" s="716" t="s">
        <v>261</v>
      </c>
      <c r="L83" s="687" t="s">
        <v>260</v>
      </c>
      <c r="M83" s="711" t="s">
        <v>259</v>
      </c>
      <c r="N83" s="712"/>
      <c r="O83" s="712"/>
      <c r="P83" s="712"/>
      <c r="Q83" s="712"/>
      <c r="R83" s="712"/>
      <c r="S83" s="712"/>
      <c r="T83" s="713"/>
    </row>
    <row r="84" spans="1:20" ht="13.5" customHeight="1">
      <c r="A84" s="695"/>
      <c r="B84" s="699"/>
      <c r="C84" s="700"/>
      <c r="D84" s="686"/>
      <c r="E84" s="688"/>
      <c r="F84" s="689" t="s">
        <v>258</v>
      </c>
      <c r="G84" s="690"/>
      <c r="H84" s="689" t="s">
        <v>257</v>
      </c>
      <c r="I84" s="690"/>
      <c r="J84" s="685"/>
      <c r="K84" s="717"/>
      <c r="L84" s="688"/>
      <c r="M84" s="711" t="s">
        <v>258</v>
      </c>
      <c r="N84" s="712"/>
      <c r="O84" s="712"/>
      <c r="P84" s="713"/>
      <c r="Q84" s="711" t="s">
        <v>257</v>
      </c>
      <c r="R84" s="712"/>
      <c r="S84" s="712"/>
      <c r="T84" s="713"/>
    </row>
    <row r="85" spans="1:20" ht="48.75" thickBot="1">
      <c r="A85" s="696"/>
      <c r="B85" s="701"/>
      <c r="C85" s="702"/>
      <c r="D85" s="56" t="s">
        <v>256</v>
      </c>
      <c r="E85" s="55" t="s">
        <v>255</v>
      </c>
      <c r="F85" s="54" t="s">
        <v>249</v>
      </c>
      <c r="G85" s="53" t="s">
        <v>254</v>
      </c>
      <c r="H85" s="54" t="s">
        <v>249</v>
      </c>
      <c r="I85" s="53" t="s">
        <v>254</v>
      </c>
      <c r="J85" s="715"/>
      <c r="K85" s="52" t="s">
        <v>253</v>
      </c>
      <c r="L85" s="51" t="s">
        <v>252</v>
      </c>
      <c r="M85" s="50" t="s">
        <v>249</v>
      </c>
      <c r="N85" s="49" t="s">
        <v>251</v>
      </c>
      <c r="O85" s="48" t="s">
        <v>715</v>
      </c>
      <c r="P85" s="48" t="s">
        <v>250</v>
      </c>
      <c r="Q85" s="47" t="s">
        <v>249</v>
      </c>
      <c r="R85" s="48" t="s">
        <v>248</v>
      </c>
      <c r="S85" s="48" t="s">
        <v>716</v>
      </c>
      <c r="T85" s="47" t="s">
        <v>717</v>
      </c>
    </row>
    <row r="86" spans="1:20" ht="13.5" customHeight="1" thickTop="1">
      <c r="A86" s="691">
        <f>+A80+1</f>
        <v>38</v>
      </c>
      <c r="B86" s="692" t="s">
        <v>247</v>
      </c>
      <c r="C86" s="693" t="s">
        <v>231</v>
      </c>
      <c r="D86" s="679">
        <f>F86+F87+H86+H87</f>
        <v>150</v>
      </c>
      <c r="E86" s="681">
        <v>79</v>
      </c>
      <c r="F86" s="45">
        <v>75</v>
      </c>
      <c r="G86" s="46">
        <f t="shared" ref="G86:G129" si="14">F86/210*1000</f>
        <v>357.14285714285717</v>
      </c>
      <c r="H86" s="45">
        <v>75</v>
      </c>
      <c r="I86" s="46">
        <f t="shared" ref="I86:I129" si="15">H86/210/SQRT(3)*1000</f>
        <v>206.19652471058063</v>
      </c>
      <c r="J86" s="682"/>
      <c r="K86" s="683">
        <f>+M86+M87+Q86+Q87</f>
        <v>0</v>
      </c>
      <c r="L86" s="684"/>
      <c r="M86" s="44"/>
      <c r="N86" s="43">
        <f t="shared" ref="N86:N129" si="16">+M86/210*1000</f>
        <v>0</v>
      </c>
      <c r="O86" s="42"/>
      <c r="P86" s="61">
        <f t="shared" ref="P86:P129" si="17">IF(N86=0,0,O86/N86*100)</f>
        <v>0</v>
      </c>
      <c r="Q86" s="44"/>
      <c r="R86" s="43">
        <f t="shared" ref="R86:R129" si="18">+Q86/210/SQRT(3)*1000</f>
        <v>0</v>
      </c>
      <c r="S86" s="42"/>
      <c r="T86" s="57">
        <f t="shared" ref="T86:T129" si="19">IF(R86=0,0,S86/R86*100)</f>
        <v>0</v>
      </c>
    </row>
    <row r="87" spans="1:20" ht="13.5" customHeight="1">
      <c r="A87" s="691"/>
      <c r="B87" s="692"/>
      <c r="C87" s="693"/>
      <c r="D87" s="680"/>
      <c r="E87" s="681"/>
      <c r="F87" s="45"/>
      <c r="G87" s="46">
        <f t="shared" si="14"/>
        <v>0</v>
      </c>
      <c r="H87" s="45"/>
      <c r="I87" s="46">
        <f t="shared" si="15"/>
        <v>0</v>
      </c>
      <c r="J87" s="682"/>
      <c r="K87" s="683"/>
      <c r="L87" s="684"/>
      <c r="M87" s="44"/>
      <c r="N87" s="43">
        <f t="shared" si="16"/>
        <v>0</v>
      </c>
      <c r="O87" s="42"/>
      <c r="P87" s="61">
        <f t="shared" si="17"/>
        <v>0</v>
      </c>
      <c r="Q87" s="44"/>
      <c r="R87" s="43">
        <f t="shared" si="18"/>
        <v>0</v>
      </c>
      <c r="S87" s="42"/>
      <c r="T87" s="41">
        <f t="shared" si="19"/>
        <v>0</v>
      </c>
    </row>
    <row r="88" spans="1:20" ht="13.5" customHeight="1">
      <c r="A88" s="705">
        <f>+A86+1</f>
        <v>39</v>
      </c>
      <c r="B88" s="692" t="s">
        <v>246</v>
      </c>
      <c r="C88" s="693" t="s">
        <v>231</v>
      </c>
      <c r="D88" s="679">
        <f t="shared" ref="D88:D128" si="20">F88+F89+H88+H89</f>
        <v>300</v>
      </c>
      <c r="E88" s="681">
        <v>39</v>
      </c>
      <c r="F88" s="45">
        <v>200</v>
      </c>
      <c r="G88" s="46">
        <f t="shared" si="14"/>
        <v>952.38095238095229</v>
      </c>
      <c r="H88" s="45">
        <v>100</v>
      </c>
      <c r="I88" s="46">
        <f t="shared" si="15"/>
        <v>274.92869961410747</v>
      </c>
      <c r="J88" s="682"/>
      <c r="K88" s="683">
        <f>+M88+M89+Q88+Q89</f>
        <v>0</v>
      </c>
      <c r="L88" s="684"/>
      <c r="M88" s="44"/>
      <c r="N88" s="43">
        <f t="shared" si="16"/>
        <v>0</v>
      </c>
      <c r="O88" s="42"/>
      <c r="P88" s="61">
        <f t="shared" si="17"/>
        <v>0</v>
      </c>
      <c r="Q88" s="44"/>
      <c r="R88" s="43">
        <f t="shared" si="18"/>
        <v>0</v>
      </c>
      <c r="S88" s="42"/>
      <c r="T88" s="41">
        <f t="shared" si="19"/>
        <v>0</v>
      </c>
    </row>
    <row r="89" spans="1:20" ht="13.5" customHeight="1">
      <c r="A89" s="706"/>
      <c r="B89" s="692"/>
      <c r="C89" s="693"/>
      <c r="D89" s="680"/>
      <c r="E89" s="681"/>
      <c r="F89" s="45"/>
      <c r="G89" s="46">
        <f t="shared" si="14"/>
        <v>0</v>
      </c>
      <c r="H89" s="45"/>
      <c r="I89" s="46">
        <f t="shared" si="15"/>
        <v>0</v>
      </c>
      <c r="J89" s="682"/>
      <c r="K89" s="683"/>
      <c r="L89" s="684"/>
      <c r="M89" s="44"/>
      <c r="N89" s="43">
        <f t="shared" si="16"/>
        <v>0</v>
      </c>
      <c r="O89" s="42"/>
      <c r="P89" s="61">
        <f t="shared" si="17"/>
        <v>0</v>
      </c>
      <c r="Q89" s="44"/>
      <c r="R89" s="43">
        <f t="shared" si="18"/>
        <v>0</v>
      </c>
      <c r="S89" s="42"/>
      <c r="T89" s="41">
        <f t="shared" si="19"/>
        <v>0</v>
      </c>
    </row>
    <row r="90" spans="1:20" ht="13.5" customHeight="1">
      <c r="A90" s="691">
        <f>+A88+1</f>
        <v>40</v>
      </c>
      <c r="B90" s="692" t="s">
        <v>245</v>
      </c>
      <c r="C90" s="693" t="s">
        <v>231</v>
      </c>
      <c r="D90" s="679">
        <f t="shared" si="20"/>
        <v>300</v>
      </c>
      <c r="E90" s="681">
        <v>67</v>
      </c>
      <c r="F90" s="45">
        <v>200</v>
      </c>
      <c r="G90" s="46">
        <f t="shared" si="14"/>
        <v>952.38095238095229</v>
      </c>
      <c r="H90" s="45">
        <v>100</v>
      </c>
      <c r="I90" s="46">
        <f t="shared" si="15"/>
        <v>274.92869961410747</v>
      </c>
      <c r="J90" s="682"/>
      <c r="K90" s="683">
        <f>+M90+M91+Q90+Q91</f>
        <v>0</v>
      </c>
      <c r="L90" s="684"/>
      <c r="M90" s="44"/>
      <c r="N90" s="43">
        <f t="shared" si="16"/>
        <v>0</v>
      </c>
      <c r="O90" s="42"/>
      <c r="P90" s="61">
        <f t="shared" si="17"/>
        <v>0</v>
      </c>
      <c r="Q90" s="44"/>
      <c r="R90" s="43">
        <f t="shared" si="18"/>
        <v>0</v>
      </c>
      <c r="S90" s="42"/>
      <c r="T90" s="41">
        <f t="shared" si="19"/>
        <v>0</v>
      </c>
    </row>
    <row r="91" spans="1:20" ht="13.5" customHeight="1">
      <c r="A91" s="691"/>
      <c r="B91" s="692"/>
      <c r="C91" s="693"/>
      <c r="D91" s="680"/>
      <c r="E91" s="681"/>
      <c r="F91" s="45"/>
      <c r="G91" s="46">
        <f t="shared" si="14"/>
        <v>0</v>
      </c>
      <c r="H91" s="45"/>
      <c r="I91" s="46">
        <f t="shared" si="15"/>
        <v>0</v>
      </c>
      <c r="J91" s="682"/>
      <c r="K91" s="683"/>
      <c r="L91" s="684"/>
      <c r="M91" s="44"/>
      <c r="N91" s="43">
        <f t="shared" si="16"/>
        <v>0</v>
      </c>
      <c r="O91" s="42"/>
      <c r="P91" s="61">
        <f t="shared" si="17"/>
        <v>0</v>
      </c>
      <c r="Q91" s="44"/>
      <c r="R91" s="43">
        <f t="shared" si="18"/>
        <v>0</v>
      </c>
      <c r="S91" s="42"/>
      <c r="T91" s="41">
        <f t="shared" si="19"/>
        <v>0</v>
      </c>
    </row>
    <row r="92" spans="1:20" ht="13.5" customHeight="1">
      <c r="A92" s="691">
        <f>+A90+1</f>
        <v>41</v>
      </c>
      <c r="B92" s="692" t="s">
        <v>244</v>
      </c>
      <c r="C92" s="693" t="s">
        <v>231</v>
      </c>
      <c r="D92" s="679">
        <f t="shared" si="20"/>
        <v>80</v>
      </c>
      <c r="E92" s="681">
        <v>37</v>
      </c>
      <c r="F92" s="45">
        <v>50</v>
      </c>
      <c r="G92" s="46">
        <f t="shared" si="14"/>
        <v>238.09523809523807</v>
      </c>
      <c r="H92" s="45">
        <v>30</v>
      </c>
      <c r="I92" s="46">
        <f t="shared" si="15"/>
        <v>82.478609884232256</v>
      </c>
      <c r="J92" s="682"/>
      <c r="K92" s="683">
        <f>+M92+M93+Q92+Q93</f>
        <v>0</v>
      </c>
      <c r="L92" s="684"/>
      <c r="M92" s="44"/>
      <c r="N92" s="43">
        <f t="shared" si="16"/>
        <v>0</v>
      </c>
      <c r="O92" s="42"/>
      <c r="P92" s="61">
        <f t="shared" si="17"/>
        <v>0</v>
      </c>
      <c r="Q92" s="44"/>
      <c r="R92" s="43">
        <f t="shared" si="18"/>
        <v>0</v>
      </c>
      <c r="S92" s="42"/>
      <c r="T92" s="41">
        <f t="shared" si="19"/>
        <v>0</v>
      </c>
    </row>
    <row r="93" spans="1:20" ht="13.5" customHeight="1">
      <c r="A93" s="691"/>
      <c r="B93" s="692"/>
      <c r="C93" s="693"/>
      <c r="D93" s="680"/>
      <c r="E93" s="681"/>
      <c r="F93" s="45"/>
      <c r="G93" s="46">
        <f t="shared" si="14"/>
        <v>0</v>
      </c>
      <c r="H93" s="45"/>
      <c r="I93" s="46">
        <f t="shared" si="15"/>
        <v>0</v>
      </c>
      <c r="J93" s="682"/>
      <c r="K93" s="683"/>
      <c r="L93" s="684"/>
      <c r="M93" s="44"/>
      <c r="N93" s="43">
        <f t="shared" si="16"/>
        <v>0</v>
      </c>
      <c r="O93" s="42"/>
      <c r="P93" s="61">
        <f t="shared" si="17"/>
        <v>0</v>
      </c>
      <c r="Q93" s="44"/>
      <c r="R93" s="43">
        <f t="shared" si="18"/>
        <v>0</v>
      </c>
      <c r="S93" s="42"/>
      <c r="T93" s="41">
        <f t="shared" si="19"/>
        <v>0</v>
      </c>
    </row>
    <row r="94" spans="1:20" ht="13.5" customHeight="1">
      <c r="A94" s="691">
        <f>+A92+1</f>
        <v>42</v>
      </c>
      <c r="B94" s="692" t="s">
        <v>243</v>
      </c>
      <c r="C94" s="693" t="s">
        <v>231</v>
      </c>
      <c r="D94" s="679">
        <f t="shared" si="20"/>
        <v>100</v>
      </c>
      <c r="E94" s="681">
        <v>75</v>
      </c>
      <c r="F94" s="45">
        <v>50</v>
      </c>
      <c r="G94" s="46">
        <f t="shared" si="14"/>
        <v>238.09523809523807</v>
      </c>
      <c r="H94" s="45">
        <v>50</v>
      </c>
      <c r="I94" s="46">
        <f t="shared" si="15"/>
        <v>137.46434980705374</v>
      </c>
      <c r="J94" s="682"/>
      <c r="K94" s="683">
        <f>+M94+M95+Q94+Q95</f>
        <v>0</v>
      </c>
      <c r="L94" s="684"/>
      <c r="M94" s="44"/>
      <c r="N94" s="43">
        <f t="shared" si="16"/>
        <v>0</v>
      </c>
      <c r="O94" s="42"/>
      <c r="P94" s="61">
        <f t="shared" si="17"/>
        <v>0</v>
      </c>
      <c r="Q94" s="44"/>
      <c r="R94" s="43">
        <f t="shared" si="18"/>
        <v>0</v>
      </c>
      <c r="S94" s="42"/>
      <c r="T94" s="41">
        <f t="shared" si="19"/>
        <v>0</v>
      </c>
    </row>
    <row r="95" spans="1:20" ht="13.5" customHeight="1">
      <c r="A95" s="691"/>
      <c r="B95" s="692"/>
      <c r="C95" s="693"/>
      <c r="D95" s="680"/>
      <c r="E95" s="681"/>
      <c r="F95" s="45"/>
      <c r="G95" s="46">
        <f t="shared" si="14"/>
        <v>0</v>
      </c>
      <c r="H95" s="45"/>
      <c r="I95" s="46">
        <f t="shared" si="15"/>
        <v>0</v>
      </c>
      <c r="J95" s="682"/>
      <c r="K95" s="683"/>
      <c r="L95" s="684"/>
      <c r="M95" s="44"/>
      <c r="N95" s="43">
        <f t="shared" si="16"/>
        <v>0</v>
      </c>
      <c r="O95" s="42"/>
      <c r="P95" s="61">
        <f t="shared" si="17"/>
        <v>0</v>
      </c>
      <c r="Q95" s="44"/>
      <c r="R95" s="43">
        <f t="shared" si="18"/>
        <v>0</v>
      </c>
      <c r="S95" s="42"/>
      <c r="T95" s="41">
        <f t="shared" si="19"/>
        <v>0</v>
      </c>
    </row>
    <row r="96" spans="1:20" ht="13.5" customHeight="1">
      <c r="A96" s="691">
        <f>+A94+1</f>
        <v>43</v>
      </c>
      <c r="B96" s="692" t="s">
        <v>242</v>
      </c>
      <c r="C96" s="693" t="s">
        <v>231</v>
      </c>
      <c r="D96" s="679">
        <f t="shared" si="20"/>
        <v>230</v>
      </c>
      <c r="E96" s="681">
        <v>62</v>
      </c>
      <c r="F96" s="45">
        <v>50</v>
      </c>
      <c r="G96" s="46">
        <f t="shared" si="14"/>
        <v>238.09523809523807</v>
      </c>
      <c r="H96" s="45">
        <v>30</v>
      </c>
      <c r="I96" s="46">
        <f t="shared" si="15"/>
        <v>82.478609884232256</v>
      </c>
      <c r="J96" s="682"/>
      <c r="K96" s="683">
        <f>+M96+M97+Q96+Q97</f>
        <v>0</v>
      </c>
      <c r="L96" s="684"/>
      <c r="M96" s="44"/>
      <c r="N96" s="43">
        <f t="shared" si="16"/>
        <v>0</v>
      </c>
      <c r="O96" s="42"/>
      <c r="P96" s="61">
        <f t="shared" si="17"/>
        <v>0</v>
      </c>
      <c r="Q96" s="44"/>
      <c r="R96" s="43">
        <f t="shared" si="18"/>
        <v>0</v>
      </c>
      <c r="S96" s="42"/>
      <c r="T96" s="41">
        <f t="shared" si="19"/>
        <v>0</v>
      </c>
    </row>
    <row r="97" spans="1:20" ht="13.5" customHeight="1">
      <c r="A97" s="691"/>
      <c r="B97" s="692"/>
      <c r="C97" s="693"/>
      <c r="D97" s="680"/>
      <c r="E97" s="681"/>
      <c r="F97" s="45">
        <v>50</v>
      </c>
      <c r="G97" s="46">
        <f t="shared" si="14"/>
        <v>238.09523809523807</v>
      </c>
      <c r="H97" s="45">
        <v>100</v>
      </c>
      <c r="I97" s="46">
        <f t="shared" si="15"/>
        <v>274.92869961410747</v>
      </c>
      <c r="J97" s="682"/>
      <c r="K97" s="683"/>
      <c r="L97" s="684"/>
      <c r="M97" s="44"/>
      <c r="N97" s="43">
        <f t="shared" si="16"/>
        <v>0</v>
      </c>
      <c r="O97" s="42"/>
      <c r="P97" s="61">
        <f t="shared" si="17"/>
        <v>0</v>
      </c>
      <c r="Q97" s="44"/>
      <c r="R97" s="43">
        <f t="shared" si="18"/>
        <v>0</v>
      </c>
      <c r="S97" s="42"/>
      <c r="T97" s="41">
        <f t="shared" si="19"/>
        <v>0</v>
      </c>
    </row>
    <row r="98" spans="1:20" ht="13.5" customHeight="1">
      <c r="A98" s="691">
        <f>+A96+1</f>
        <v>44</v>
      </c>
      <c r="B98" s="692" t="s">
        <v>241</v>
      </c>
      <c r="C98" s="693" t="s">
        <v>231</v>
      </c>
      <c r="D98" s="679">
        <f t="shared" si="20"/>
        <v>150</v>
      </c>
      <c r="E98" s="681">
        <v>65</v>
      </c>
      <c r="F98" s="45">
        <v>50</v>
      </c>
      <c r="G98" s="46">
        <f t="shared" si="14"/>
        <v>238.09523809523807</v>
      </c>
      <c r="H98" s="45">
        <v>100</v>
      </c>
      <c r="I98" s="46">
        <f t="shared" si="15"/>
        <v>274.92869961410747</v>
      </c>
      <c r="J98" s="682"/>
      <c r="K98" s="683">
        <f>+M98+M99+Q98+Q99</f>
        <v>0</v>
      </c>
      <c r="L98" s="684"/>
      <c r="M98" s="44"/>
      <c r="N98" s="43">
        <f t="shared" si="16"/>
        <v>0</v>
      </c>
      <c r="O98" s="42"/>
      <c r="P98" s="61">
        <f t="shared" si="17"/>
        <v>0</v>
      </c>
      <c r="Q98" s="44"/>
      <c r="R98" s="43">
        <f t="shared" si="18"/>
        <v>0</v>
      </c>
      <c r="S98" s="42"/>
      <c r="T98" s="41">
        <f t="shared" si="19"/>
        <v>0</v>
      </c>
    </row>
    <row r="99" spans="1:20" ht="13.5" customHeight="1">
      <c r="A99" s="691"/>
      <c r="B99" s="692"/>
      <c r="C99" s="693"/>
      <c r="D99" s="680"/>
      <c r="E99" s="681"/>
      <c r="F99" s="45"/>
      <c r="G99" s="46">
        <f t="shared" si="14"/>
        <v>0</v>
      </c>
      <c r="H99" s="45"/>
      <c r="I99" s="46">
        <f t="shared" si="15"/>
        <v>0</v>
      </c>
      <c r="J99" s="682"/>
      <c r="K99" s="683"/>
      <c r="L99" s="684"/>
      <c r="M99" s="44"/>
      <c r="N99" s="43">
        <f t="shared" si="16"/>
        <v>0</v>
      </c>
      <c r="O99" s="42"/>
      <c r="P99" s="61">
        <f t="shared" si="17"/>
        <v>0</v>
      </c>
      <c r="Q99" s="44"/>
      <c r="R99" s="43">
        <f t="shared" si="18"/>
        <v>0</v>
      </c>
      <c r="S99" s="42"/>
      <c r="T99" s="41">
        <f t="shared" si="19"/>
        <v>0</v>
      </c>
    </row>
    <row r="100" spans="1:20" ht="13.5" customHeight="1">
      <c r="A100" s="691">
        <f>+A98+1</f>
        <v>45</v>
      </c>
      <c r="B100" s="692" t="s">
        <v>240</v>
      </c>
      <c r="C100" s="693" t="s">
        <v>231</v>
      </c>
      <c r="D100" s="679">
        <f t="shared" si="20"/>
        <v>200</v>
      </c>
      <c r="E100" s="681">
        <v>48</v>
      </c>
      <c r="F100" s="45">
        <v>150</v>
      </c>
      <c r="G100" s="46">
        <f t="shared" si="14"/>
        <v>714.28571428571433</v>
      </c>
      <c r="H100" s="45">
        <v>50</v>
      </c>
      <c r="I100" s="46">
        <f t="shared" si="15"/>
        <v>137.46434980705374</v>
      </c>
      <c r="J100" s="682"/>
      <c r="K100" s="683">
        <f>+M100+M101+Q100+Q101</f>
        <v>0</v>
      </c>
      <c r="L100" s="684"/>
      <c r="M100" s="44"/>
      <c r="N100" s="43">
        <f t="shared" si="16"/>
        <v>0</v>
      </c>
      <c r="O100" s="42"/>
      <c r="P100" s="61">
        <f t="shared" si="17"/>
        <v>0</v>
      </c>
      <c r="Q100" s="44"/>
      <c r="R100" s="43">
        <f t="shared" si="18"/>
        <v>0</v>
      </c>
      <c r="S100" s="42"/>
      <c r="T100" s="41">
        <f t="shared" si="19"/>
        <v>0</v>
      </c>
    </row>
    <row r="101" spans="1:20" ht="13.5" customHeight="1">
      <c r="A101" s="691"/>
      <c r="B101" s="692"/>
      <c r="C101" s="693"/>
      <c r="D101" s="680"/>
      <c r="E101" s="681"/>
      <c r="F101" s="45"/>
      <c r="G101" s="46">
        <f t="shared" si="14"/>
        <v>0</v>
      </c>
      <c r="H101" s="45"/>
      <c r="I101" s="46">
        <f t="shared" si="15"/>
        <v>0</v>
      </c>
      <c r="J101" s="682"/>
      <c r="K101" s="683"/>
      <c r="L101" s="684"/>
      <c r="M101" s="44"/>
      <c r="N101" s="43">
        <f t="shared" si="16"/>
        <v>0</v>
      </c>
      <c r="O101" s="42"/>
      <c r="P101" s="61">
        <f t="shared" si="17"/>
        <v>0</v>
      </c>
      <c r="Q101" s="44"/>
      <c r="R101" s="43">
        <f t="shared" si="18"/>
        <v>0</v>
      </c>
      <c r="S101" s="42"/>
      <c r="T101" s="41">
        <f t="shared" si="19"/>
        <v>0</v>
      </c>
    </row>
    <row r="102" spans="1:20" ht="13.5" customHeight="1">
      <c r="A102" s="691">
        <f>+A100+1</f>
        <v>46</v>
      </c>
      <c r="B102" s="692" t="s">
        <v>239</v>
      </c>
      <c r="C102" s="693" t="s">
        <v>231</v>
      </c>
      <c r="D102" s="679">
        <f t="shared" si="20"/>
        <v>300</v>
      </c>
      <c r="E102" s="681">
        <v>78</v>
      </c>
      <c r="F102" s="45">
        <v>200</v>
      </c>
      <c r="G102" s="46">
        <f t="shared" si="14"/>
        <v>952.38095238095229</v>
      </c>
      <c r="H102" s="45">
        <v>100</v>
      </c>
      <c r="I102" s="46">
        <f t="shared" si="15"/>
        <v>274.92869961410747</v>
      </c>
      <c r="J102" s="682"/>
      <c r="K102" s="683">
        <f>+M102+M103+Q102+Q103</f>
        <v>0</v>
      </c>
      <c r="L102" s="684"/>
      <c r="M102" s="44"/>
      <c r="N102" s="43">
        <f t="shared" si="16"/>
        <v>0</v>
      </c>
      <c r="O102" s="42"/>
      <c r="P102" s="61">
        <f t="shared" si="17"/>
        <v>0</v>
      </c>
      <c r="Q102" s="44"/>
      <c r="R102" s="43">
        <f t="shared" si="18"/>
        <v>0</v>
      </c>
      <c r="S102" s="42"/>
      <c r="T102" s="41">
        <f t="shared" si="19"/>
        <v>0</v>
      </c>
    </row>
    <row r="103" spans="1:20" ht="13.5" customHeight="1">
      <c r="A103" s="691"/>
      <c r="B103" s="692"/>
      <c r="C103" s="693"/>
      <c r="D103" s="680"/>
      <c r="E103" s="681"/>
      <c r="F103" s="45"/>
      <c r="G103" s="46">
        <f t="shared" si="14"/>
        <v>0</v>
      </c>
      <c r="H103" s="45"/>
      <c r="I103" s="46">
        <f t="shared" si="15"/>
        <v>0</v>
      </c>
      <c r="J103" s="682"/>
      <c r="K103" s="683"/>
      <c r="L103" s="684"/>
      <c r="M103" s="44"/>
      <c r="N103" s="43">
        <f t="shared" si="16"/>
        <v>0</v>
      </c>
      <c r="O103" s="42"/>
      <c r="P103" s="61">
        <f t="shared" si="17"/>
        <v>0</v>
      </c>
      <c r="Q103" s="44"/>
      <c r="R103" s="43">
        <f t="shared" si="18"/>
        <v>0</v>
      </c>
      <c r="S103" s="42"/>
      <c r="T103" s="41">
        <f t="shared" si="19"/>
        <v>0</v>
      </c>
    </row>
    <row r="104" spans="1:20" ht="13.5" customHeight="1">
      <c r="A104" s="691">
        <f>+A102+1</f>
        <v>47</v>
      </c>
      <c r="B104" s="692" t="s">
        <v>238</v>
      </c>
      <c r="C104" s="693" t="s">
        <v>231</v>
      </c>
      <c r="D104" s="679">
        <f t="shared" si="20"/>
        <v>175</v>
      </c>
      <c r="E104" s="681">
        <v>74</v>
      </c>
      <c r="F104" s="45">
        <v>75</v>
      </c>
      <c r="G104" s="46">
        <f t="shared" si="14"/>
        <v>357.14285714285717</v>
      </c>
      <c r="H104" s="45">
        <v>100</v>
      </c>
      <c r="I104" s="46">
        <f t="shared" si="15"/>
        <v>274.92869961410747</v>
      </c>
      <c r="J104" s="682"/>
      <c r="K104" s="683">
        <f>+M104+M105+Q104+Q105</f>
        <v>0</v>
      </c>
      <c r="L104" s="684"/>
      <c r="M104" s="44"/>
      <c r="N104" s="43">
        <f t="shared" si="16"/>
        <v>0</v>
      </c>
      <c r="O104" s="42"/>
      <c r="P104" s="61">
        <f t="shared" si="17"/>
        <v>0</v>
      </c>
      <c r="Q104" s="44"/>
      <c r="R104" s="43">
        <f t="shared" si="18"/>
        <v>0</v>
      </c>
      <c r="S104" s="42"/>
      <c r="T104" s="41">
        <f t="shared" si="19"/>
        <v>0</v>
      </c>
    </row>
    <row r="105" spans="1:20" ht="13.5" customHeight="1">
      <c r="A105" s="691"/>
      <c r="B105" s="692"/>
      <c r="C105" s="693"/>
      <c r="D105" s="680"/>
      <c r="E105" s="681"/>
      <c r="F105" s="45"/>
      <c r="G105" s="46">
        <f t="shared" si="14"/>
        <v>0</v>
      </c>
      <c r="H105" s="45"/>
      <c r="I105" s="46">
        <f t="shared" si="15"/>
        <v>0</v>
      </c>
      <c r="J105" s="682"/>
      <c r="K105" s="683"/>
      <c r="L105" s="684"/>
      <c r="M105" s="44"/>
      <c r="N105" s="43">
        <f t="shared" si="16"/>
        <v>0</v>
      </c>
      <c r="O105" s="42"/>
      <c r="P105" s="61">
        <f t="shared" si="17"/>
        <v>0</v>
      </c>
      <c r="Q105" s="44"/>
      <c r="R105" s="43">
        <f t="shared" si="18"/>
        <v>0</v>
      </c>
      <c r="S105" s="42"/>
      <c r="T105" s="41">
        <f t="shared" si="19"/>
        <v>0</v>
      </c>
    </row>
    <row r="106" spans="1:20" ht="13.5" customHeight="1">
      <c r="A106" s="691">
        <f>+A104+1</f>
        <v>48</v>
      </c>
      <c r="B106" s="692" t="s">
        <v>237</v>
      </c>
      <c r="C106" s="693" t="s">
        <v>231</v>
      </c>
      <c r="D106" s="679">
        <f t="shared" si="20"/>
        <v>150</v>
      </c>
      <c r="E106" s="681">
        <v>79</v>
      </c>
      <c r="F106" s="45">
        <v>75</v>
      </c>
      <c r="G106" s="46">
        <f t="shared" si="14"/>
        <v>357.14285714285717</v>
      </c>
      <c r="H106" s="45">
        <v>75</v>
      </c>
      <c r="I106" s="46">
        <f t="shared" si="15"/>
        <v>206.19652471058063</v>
      </c>
      <c r="J106" s="682"/>
      <c r="K106" s="683">
        <f>+M106+M107+Q106+Q107</f>
        <v>0</v>
      </c>
      <c r="L106" s="684"/>
      <c r="M106" s="44"/>
      <c r="N106" s="43">
        <f t="shared" si="16"/>
        <v>0</v>
      </c>
      <c r="O106" s="42"/>
      <c r="P106" s="61">
        <f t="shared" si="17"/>
        <v>0</v>
      </c>
      <c r="Q106" s="44"/>
      <c r="R106" s="43">
        <f t="shared" si="18"/>
        <v>0</v>
      </c>
      <c r="S106" s="42"/>
      <c r="T106" s="41">
        <f t="shared" si="19"/>
        <v>0</v>
      </c>
    </row>
    <row r="107" spans="1:20" ht="13.5" customHeight="1">
      <c r="A107" s="691"/>
      <c r="B107" s="692"/>
      <c r="C107" s="693"/>
      <c r="D107" s="680"/>
      <c r="E107" s="681"/>
      <c r="F107" s="45"/>
      <c r="G107" s="46">
        <f t="shared" si="14"/>
        <v>0</v>
      </c>
      <c r="H107" s="45"/>
      <c r="I107" s="46">
        <f t="shared" si="15"/>
        <v>0</v>
      </c>
      <c r="J107" s="682"/>
      <c r="K107" s="683"/>
      <c r="L107" s="684"/>
      <c r="M107" s="44"/>
      <c r="N107" s="43">
        <f t="shared" si="16"/>
        <v>0</v>
      </c>
      <c r="O107" s="42"/>
      <c r="P107" s="61">
        <f t="shared" si="17"/>
        <v>0</v>
      </c>
      <c r="Q107" s="44"/>
      <c r="R107" s="43">
        <f t="shared" si="18"/>
        <v>0</v>
      </c>
      <c r="S107" s="42"/>
      <c r="T107" s="41">
        <f t="shared" si="19"/>
        <v>0</v>
      </c>
    </row>
    <row r="108" spans="1:20" ht="13.5" customHeight="1">
      <c r="A108" s="691">
        <f>+A106+1</f>
        <v>49</v>
      </c>
      <c r="B108" s="692" t="s">
        <v>236</v>
      </c>
      <c r="C108" s="693" t="s">
        <v>231</v>
      </c>
      <c r="D108" s="679">
        <f t="shared" si="20"/>
        <v>125</v>
      </c>
      <c r="E108" s="681">
        <v>62</v>
      </c>
      <c r="F108" s="45">
        <v>75</v>
      </c>
      <c r="G108" s="46">
        <f t="shared" si="14"/>
        <v>357.14285714285717</v>
      </c>
      <c r="H108" s="45">
        <v>50</v>
      </c>
      <c r="I108" s="46">
        <f t="shared" si="15"/>
        <v>137.46434980705374</v>
      </c>
      <c r="J108" s="682"/>
      <c r="K108" s="683">
        <f>+M108+M109+Q108+Q109</f>
        <v>0</v>
      </c>
      <c r="L108" s="684"/>
      <c r="M108" s="44"/>
      <c r="N108" s="43">
        <f t="shared" si="16"/>
        <v>0</v>
      </c>
      <c r="O108" s="42"/>
      <c r="P108" s="61">
        <f t="shared" si="17"/>
        <v>0</v>
      </c>
      <c r="Q108" s="44"/>
      <c r="R108" s="43">
        <f t="shared" si="18"/>
        <v>0</v>
      </c>
      <c r="S108" s="42"/>
      <c r="T108" s="41">
        <f t="shared" si="19"/>
        <v>0</v>
      </c>
    </row>
    <row r="109" spans="1:20" ht="13.5" customHeight="1">
      <c r="A109" s="691"/>
      <c r="B109" s="692"/>
      <c r="C109" s="693"/>
      <c r="D109" s="680"/>
      <c r="E109" s="681"/>
      <c r="F109" s="45"/>
      <c r="G109" s="46">
        <f t="shared" si="14"/>
        <v>0</v>
      </c>
      <c r="H109" s="45"/>
      <c r="I109" s="46">
        <f t="shared" si="15"/>
        <v>0</v>
      </c>
      <c r="J109" s="682"/>
      <c r="K109" s="683"/>
      <c r="L109" s="684"/>
      <c r="M109" s="44"/>
      <c r="N109" s="43">
        <f t="shared" si="16"/>
        <v>0</v>
      </c>
      <c r="O109" s="42"/>
      <c r="P109" s="61">
        <f t="shared" si="17"/>
        <v>0</v>
      </c>
      <c r="Q109" s="44"/>
      <c r="R109" s="43">
        <f t="shared" si="18"/>
        <v>0</v>
      </c>
      <c r="S109" s="42"/>
      <c r="T109" s="41">
        <f t="shared" si="19"/>
        <v>0</v>
      </c>
    </row>
    <row r="110" spans="1:20" ht="13.5" customHeight="1">
      <c r="A110" s="691">
        <f>+A108+1</f>
        <v>50</v>
      </c>
      <c r="B110" s="692" t="s">
        <v>235</v>
      </c>
      <c r="C110" s="693" t="s">
        <v>231</v>
      </c>
      <c r="D110" s="679">
        <f t="shared" si="20"/>
        <v>225</v>
      </c>
      <c r="E110" s="681">
        <v>37</v>
      </c>
      <c r="F110" s="45">
        <v>75</v>
      </c>
      <c r="G110" s="46">
        <f t="shared" si="14"/>
        <v>357.14285714285717</v>
      </c>
      <c r="H110" s="45">
        <v>150</v>
      </c>
      <c r="I110" s="46">
        <f t="shared" si="15"/>
        <v>412.39304942116127</v>
      </c>
      <c r="J110" s="682"/>
      <c r="K110" s="683">
        <f>+M110+M111+Q110+Q111</f>
        <v>0</v>
      </c>
      <c r="L110" s="684"/>
      <c r="M110" s="44"/>
      <c r="N110" s="43">
        <f t="shared" si="16"/>
        <v>0</v>
      </c>
      <c r="O110" s="42"/>
      <c r="P110" s="61">
        <f t="shared" si="17"/>
        <v>0</v>
      </c>
      <c r="Q110" s="44"/>
      <c r="R110" s="43">
        <f t="shared" si="18"/>
        <v>0</v>
      </c>
      <c r="S110" s="42"/>
      <c r="T110" s="41">
        <f t="shared" si="19"/>
        <v>0</v>
      </c>
    </row>
    <row r="111" spans="1:20" ht="13.5" customHeight="1">
      <c r="A111" s="691"/>
      <c r="B111" s="692"/>
      <c r="C111" s="693"/>
      <c r="D111" s="680"/>
      <c r="E111" s="681"/>
      <c r="F111" s="45"/>
      <c r="G111" s="46">
        <f t="shared" si="14"/>
        <v>0</v>
      </c>
      <c r="H111" s="45"/>
      <c r="I111" s="46">
        <f t="shared" si="15"/>
        <v>0</v>
      </c>
      <c r="J111" s="682"/>
      <c r="K111" s="683"/>
      <c r="L111" s="684"/>
      <c r="M111" s="44"/>
      <c r="N111" s="43">
        <f t="shared" si="16"/>
        <v>0</v>
      </c>
      <c r="O111" s="42"/>
      <c r="P111" s="61">
        <f t="shared" si="17"/>
        <v>0</v>
      </c>
      <c r="Q111" s="44"/>
      <c r="R111" s="43">
        <f t="shared" si="18"/>
        <v>0</v>
      </c>
      <c r="S111" s="42"/>
      <c r="T111" s="41">
        <f t="shared" si="19"/>
        <v>0</v>
      </c>
    </row>
    <row r="112" spans="1:20" ht="13.5" customHeight="1">
      <c r="A112" s="691">
        <f>+A110+1</f>
        <v>51</v>
      </c>
      <c r="B112" s="692" t="s">
        <v>234</v>
      </c>
      <c r="C112" s="693" t="s">
        <v>231</v>
      </c>
      <c r="D112" s="679">
        <f t="shared" si="20"/>
        <v>150</v>
      </c>
      <c r="E112" s="681">
        <v>63</v>
      </c>
      <c r="F112" s="45">
        <v>100</v>
      </c>
      <c r="G112" s="46">
        <f t="shared" si="14"/>
        <v>476.19047619047615</v>
      </c>
      <c r="H112" s="45">
        <v>50</v>
      </c>
      <c r="I112" s="46">
        <f t="shared" si="15"/>
        <v>137.46434980705374</v>
      </c>
      <c r="J112" s="682"/>
      <c r="K112" s="683">
        <f>+M112+M113+Q112+Q113</f>
        <v>0</v>
      </c>
      <c r="L112" s="684"/>
      <c r="M112" s="44"/>
      <c r="N112" s="43">
        <f t="shared" si="16"/>
        <v>0</v>
      </c>
      <c r="O112" s="42"/>
      <c r="P112" s="61">
        <f t="shared" si="17"/>
        <v>0</v>
      </c>
      <c r="Q112" s="44"/>
      <c r="R112" s="43">
        <f t="shared" si="18"/>
        <v>0</v>
      </c>
      <c r="S112" s="42"/>
      <c r="T112" s="41">
        <f t="shared" si="19"/>
        <v>0</v>
      </c>
    </row>
    <row r="113" spans="1:20" ht="13.5" customHeight="1">
      <c r="A113" s="691"/>
      <c r="B113" s="692"/>
      <c r="C113" s="693"/>
      <c r="D113" s="680"/>
      <c r="E113" s="681"/>
      <c r="F113" s="45"/>
      <c r="G113" s="46">
        <f t="shared" si="14"/>
        <v>0</v>
      </c>
      <c r="H113" s="45"/>
      <c r="I113" s="46">
        <f t="shared" si="15"/>
        <v>0</v>
      </c>
      <c r="J113" s="682"/>
      <c r="K113" s="683"/>
      <c r="L113" s="684"/>
      <c r="M113" s="44"/>
      <c r="N113" s="43">
        <f t="shared" si="16"/>
        <v>0</v>
      </c>
      <c r="O113" s="42"/>
      <c r="P113" s="61">
        <f t="shared" si="17"/>
        <v>0</v>
      </c>
      <c r="Q113" s="44"/>
      <c r="R113" s="43">
        <f t="shared" si="18"/>
        <v>0</v>
      </c>
      <c r="S113" s="42"/>
      <c r="T113" s="41">
        <f t="shared" si="19"/>
        <v>0</v>
      </c>
    </row>
    <row r="114" spans="1:20" ht="13.5" customHeight="1">
      <c r="A114" s="691">
        <f>+A112+1</f>
        <v>52</v>
      </c>
      <c r="B114" s="692" t="s">
        <v>233</v>
      </c>
      <c r="C114" s="693" t="s">
        <v>231</v>
      </c>
      <c r="D114" s="679">
        <f t="shared" si="20"/>
        <v>225</v>
      </c>
      <c r="E114" s="681">
        <v>55</v>
      </c>
      <c r="F114" s="45">
        <v>75</v>
      </c>
      <c r="G114" s="46">
        <f t="shared" si="14"/>
        <v>357.14285714285717</v>
      </c>
      <c r="H114" s="45">
        <v>150</v>
      </c>
      <c r="I114" s="46">
        <f t="shared" si="15"/>
        <v>412.39304942116127</v>
      </c>
      <c r="J114" s="682"/>
      <c r="K114" s="683">
        <f>+M114+M115+Q114+Q115</f>
        <v>0</v>
      </c>
      <c r="L114" s="684"/>
      <c r="M114" s="44"/>
      <c r="N114" s="43">
        <f t="shared" si="16"/>
        <v>0</v>
      </c>
      <c r="O114" s="42"/>
      <c r="P114" s="61">
        <f t="shared" si="17"/>
        <v>0</v>
      </c>
      <c r="Q114" s="44"/>
      <c r="R114" s="43">
        <f t="shared" si="18"/>
        <v>0</v>
      </c>
      <c r="S114" s="42"/>
      <c r="T114" s="41">
        <f t="shared" si="19"/>
        <v>0</v>
      </c>
    </row>
    <row r="115" spans="1:20" ht="13.5" customHeight="1">
      <c r="A115" s="691"/>
      <c r="B115" s="692"/>
      <c r="C115" s="693"/>
      <c r="D115" s="680"/>
      <c r="E115" s="681"/>
      <c r="F115" s="45"/>
      <c r="G115" s="46">
        <f t="shared" si="14"/>
        <v>0</v>
      </c>
      <c r="H115" s="45"/>
      <c r="I115" s="46">
        <f t="shared" si="15"/>
        <v>0</v>
      </c>
      <c r="J115" s="682"/>
      <c r="K115" s="683"/>
      <c r="L115" s="684"/>
      <c r="M115" s="44"/>
      <c r="N115" s="43">
        <f t="shared" si="16"/>
        <v>0</v>
      </c>
      <c r="O115" s="42"/>
      <c r="P115" s="61">
        <f t="shared" si="17"/>
        <v>0</v>
      </c>
      <c r="Q115" s="44"/>
      <c r="R115" s="43">
        <f t="shared" si="18"/>
        <v>0</v>
      </c>
      <c r="S115" s="42"/>
      <c r="T115" s="41">
        <f t="shared" si="19"/>
        <v>0</v>
      </c>
    </row>
    <row r="116" spans="1:20" ht="13.5" customHeight="1">
      <c r="A116" s="691">
        <f>+A114+1</f>
        <v>53</v>
      </c>
      <c r="B116" s="692" t="s">
        <v>232</v>
      </c>
      <c r="C116" s="693" t="s">
        <v>231</v>
      </c>
      <c r="D116" s="679">
        <f t="shared" si="20"/>
        <v>125</v>
      </c>
      <c r="E116" s="681">
        <v>50</v>
      </c>
      <c r="F116" s="45">
        <v>50</v>
      </c>
      <c r="G116" s="46">
        <f t="shared" si="14"/>
        <v>238.09523809523807</v>
      </c>
      <c r="H116" s="45">
        <v>75</v>
      </c>
      <c r="I116" s="46">
        <f t="shared" si="15"/>
        <v>206.19652471058063</v>
      </c>
      <c r="J116" s="682"/>
      <c r="K116" s="683">
        <f>+M116+M117+Q116+Q117</f>
        <v>0</v>
      </c>
      <c r="L116" s="684"/>
      <c r="M116" s="44"/>
      <c r="N116" s="43">
        <f t="shared" si="16"/>
        <v>0</v>
      </c>
      <c r="O116" s="42"/>
      <c r="P116" s="61">
        <f t="shared" si="17"/>
        <v>0</v>
      </c>
      <c r="Q116" s="44"/>
      <c r="R116" s="43">
        <f t="shared" si="18"/>
        <v>0</v>
      </c>
      <c r="S116" s="42"/>
      <c r="T116" s="41">
        <f t="shared" si="19"/>
        <v>0</v>
      </c>
    </row>
    <row r="117" spans="1:20" ht="13.5" customHeight="1">
      <c r="A117" s="691"/>
      <c r="B117" s="692"/>
      <c r="C117" s="693"/>
      <c r="D117" s="680"/>
      <c r="E117" s="681"/>
      <c r="F117" s="45"/>
      <c r="G117" s="46">
        <f t="shared" si="14"/>
        <v>0</v>
      </c>
      <c r="H117" s="45"/>
      <c r="I117" s="46">
        <f t="shared" si="15"/>
        <v>0</v>
      </c>
      <c r="J117" s="682"/>
      <c r="K117" s="683"/>
      <c r="L117" s="684"/>
      <c r="M117" s="44"/>
      <c r="N117" s="43">
        <f t="shared" si="16"/>
        <v>0</v>
      </c>
      <c r="O117" s="42"/>
      <c r="P117" s="61">
        <f t="shared" si="17"/>
        <v>0</v>
      </c>
      <c r="Q117" s="44"/>
      <c r="R117" s="43">
        <f t="shared" si="18"/>
        <v>0</v>
      </c>
      <c r="S117" s="42"/>
      <c r="T117" s="41">
        <f t="shared" si="19"/>
        <v>0</v>
      </c>
    </row>
    <row r="118" spans="1:20" ht="13.5" customHeight="1">
      <c r="A118" s="691">
        <f>+A116+1</f>
        <v>54</v>
      </c>
      <c r="B118" s="692" t="s">
        <v>230</v>
      </c>
      <c r="C118" s="693" t="s">
        <v>224</v>
      </c>
      <c r="D118" s="679">
        <f t="shared" si="20"/>
        <v>100</v>
      </c>
      <c r="E118" s="681">
        <v>58</v>
      </c>
      <c r="F118" s="45">
        <v>50</v>
      </c>
      <c r="G118" s="46">
        <f t="shared" si="14"/>
        <v>238.09523809523807</v>
      </c>
      <c r="H118" s="45">
        <v>50</v>
      </c>
      <c r="I118" s="46">
        <f t="shared" si="15"/>
        <v>137.46434980705374</v>
      </c>
      <c r="J118" s="682"/>
      <c r="K118" s="683">
        <f>+M118+M119+Q118+Q119</f>
        <v>0</v>
      </c>
      <c r="L118" s="684"/>
      <c r="M118" s="44"/>
      <c r="N118" s="43">
        <f t="shared" si="16"/>
        <v>0</v>
      </c>
      <c r="O118" s="42"/>
      <c r="P118" s="61">
        <f t="shared" si="17"/>
        <v>0</v>
      </c>
      <c r="Q118" s="44"/>
      <c r="R118" s="43">
        <f t="shared" si="18"/>
        <v>0</v>
      </c>
      <c r="S118" s="42"/>
      <c r="T118" s="41">
        <f t="shared" si="19"/>
        <v>0</v>
      </c>
    </row>
    <row r="119" spans="1:20" ht="13.5" customHeight="1">
      <c r="A119" s="691"/>
      <c r="B119" s="692"/>
      <c r="C119" s="693"/>
      <c r="D119" s="680"/>
      <c r="E119" s="681"/>
      <c r="F119" s="45"/>
      <c r="G119" s="46">
        <f t="shared" si="14"/>
        <v>0</v>
      </c>
      <c r="H119" s="45"/>
      <c r="I119" s="46">
        <f t="shared" si="15"/>
        <v>0</v>
      </c>
      <c r="J119" s="682"/>
      <c r="K119" s="683"/>
      <c r="L119" s="684"/>
      <c r="M119" s="44"/>
      <c r="N119" s="43">
        <f t="shared" si="16"/>
        <v>0</v>
      </c>
      <c r="O119" s="42"/>
      <c r="P119" s="61">
        <f t="shared" si="17"/>
        <v>0</v>
      </c>
      <c r="Q119" s="44"/>
      <c r="R119" s="43">
        <f t="shared" si="18"/>
        <v>0</v>
      </c>
      <c r="S119" s="42"/>
      <c r="T119" s="41">
        <f t="shared" si="19"/>
        <v>0</v>
      </c>
    </row>
    <row r="120" spans="1:20" ht="13.5" customHeight="1">
      <c r="A120" s="691">
        <f>+A118+1</f>
        <v>55</v>
      </c>
      <c r="B120" s="692" t="s">
        <v>229</v>
      </c>
      <c r="C120" s="693" t="s">
        <v>224</v>
      </c>
      <c r="D120" s="679">
        <f t="shared" si="20"/>
        <v>150</v>
      </c>
      <c r="E120" s="681">
        <v>55</v>
      </c>
      <c r="F120" s="45">
        <v>50</v>
      </c>
      <c r="G120" s="46">
        <f t="shared" si="14"/>
        <v>238.09523809523807</v>
      </c>
      <c r="H120" s="45">
        <v>100</v>
      </c>
      <c r="I120" s="46">
        <f t="shared" si="15"/>
        <v>274.92869961410747</v>
      </c>
      <c r="J120" s="682"/>
      <c r="K120" s="683">
        <f>+M120+M121+Q120+Q121</f>
        <v>0</v>
      </c>
      <c r="L120" s="684"/>
      <c r="M120" s="44"/>
      <c r="N120" s="43">
        <f t="shared" si="16"/>
        <v>0</v>
      </c>
      <c r="O120" s="42"/>
      <c r="P120" s="61">
        <f t="shared" si="17"/>
        <v>0</v>
      </c>
      <c r="Q120" s="44"/>
      <c r="R120" s="43">
        <f t="shared" si="18"/>
        <v>0</v>
      </c>
      <c r="S120" s="42"/>
      <c r="T120" s="41">
        <f t="shared" si="19"/>
        <v>0</v>
      </c>
    </row>
    <row r="121" spans="1:20" ht="13.5" customHeight="1">
      <c r="A121" s="691"/>
      <c r="B121" s="692"/>
      <c r="C121" s="693"/>
      <c r="D121" s="680"/>
      <c r="E121" s="681"/>
      <c r="F121" s="45"/>
      <c r="G121" s="46">
        <f t="shared" si="14"/>
        <v>0</v>
      </c>
      <c r="H121" s="45"/>
      <c r="I121" s="46">
        <f t="shared" si="15"/>
        <v>0</v>
      </c>
      <c r="J121" s="682"/>
      <c r="K121" s="683"/>
      <c r="L121" s="684"/>
      <c r="M121" s="44"/>
      <c r="N121" s="43">
        <f t="shared" si="16"/>
        <v>0</v>
      </c>
      <c r="O121" s="42"/>
      <c r="P121" s="61">
        <f t="shared" si="17"/>
        <v>0</v>
      </c>
      <c r="Q121" s="44"/>
      <c r="R121" s="43">
        <f t="shared" si="18"/>
        <v>0</v>
      </c>
      <c r="S121" s="42"/>
      <c r="T121" s="41">
        <f t="shared" si="19"/>
        <v>0</v>
      </c>
    </row>
    <row r="122" spans="1:20" ht="13.5" customHeight="1">
      <c r="A122" s="691">
        <f>+A120+1</f>
        <v>56</v>
      </c>
      <c r="B122" s="692" t="s">
        <v>228</v>
      </c>
      <c r="C122" s="693" t="s">
        <v>224</v>
      </c>
      <c r="D122" s="679">
        <f t="shared" si="20"/>
        <v>125</v>
      </c>
      <c r="E122" s="681">
        <v>66</v>
      </c>
      <c r="F122" s="45">
        <v>50</v>
      </c>
      <c r="G122" s="46">
        <f t="shared" si="14"/>
        <v>238.09523809523807</v>
      </c>
      <c r="H122" s="45">
        <v>75</v>
      </c>
      <c r="I122" s="46">
        <f t="shared" si="15"/>
        <v>206.19652471058063</v>
      </c>
      <c r="J122" s="682"/>
      <c r="K122" s="683">
        <f>+M122+M123+Q122+Q123</f>
        <v>0</v>
      </c>
      <c r="L122" s="684"/>
      <c r="M122" s="44"/>
      <c r="N122" s="43">
        <f t="shared" si="16"/>
        <v>0</v>
      </c>
      <c r="O122" s="42"/>
      <c r="P122" s="61">
        <f t="shared" si="17"/>
        <v>0</v>
      </c>
      <c r="Q122" s="44"/>
      <c r="R122" s="43">
        <f t="shared" si="18"/>
        <v>0</v>
      </c>
      <c r="S122" s="42"/>
      <c r="T122" s="41">
        <f t="shared" si="19"/>
        <v>0</v>
      </c>
    </row>
    <row r="123" spans="1:20" ht="13.5" customHeight="1">
      <c r="A123" s="691"/>
      <c r="B123" s="692"/>
      <c r="C123" s="693"/>
      <c r="D123" s="680"/>
      <c r="E123" s="681"/>
      <c r="F123" s="45"/>
      <c r="G123" s="46">
        <f t="shared" si="14"/>
        <v>0</v>
      </c>
      <c r="H123" s="45"/>
      <c r="I123" s="46">
        <f t="shared" si="15"/>
        <v>0</v>
      </c>
      <c r="J123" s="682"/>
      <c r="K123" s="683"/>
      <c r="L123" s="684"/>
      <c r="M123" s="44"/>
      <c r="N123" s="43">
        <f t="shared" si="16"/>
        <v>0</v>
      </c>
      <c r="O123" s="42"/>
      <c r="P123" s="61">
        <f t="shared" si="17"/>
        <v>0</v>
      </c>
      <c r="Q123" s="44"/>
      <c r="R123" s="43">
        <f t="shared" si="18"/>
        <v>0</v>
      </c>
      <c r="S123" s="42"/>
      <c r="T123" s="41">
        <f t="shared" si="19"/>
        <v>0</v>
      </c>
    </row>
    <row r="124" spans="1:20" ht="13.5" customHeight="1">
      <c r="A124" s="691">
        <f>+A122+1</f>
        <v>57</v>
      </c>
      <c r="B124" s="692" t="s">
        <v>227</v>
      </c>
      <c r="C124" s="693" t="s">
        <v>224</v>
      </c>
      <c r="D124" s="679">
        <f t="shared" si="20"/>
        <v>80</v>
      </c>
      <c r="E124" s="681">
        <v>58</v>
      </c>
      <c r="F124" s="45">
        <v>50</v>
      </c>
      <c r="G124" s="46">
        <f t="shared" si="14"/>
        <v>238.09523809523807</v>
      </c>
      <c r="H124" s="45">
        <v>30</v>
      </c>
      <c r="I124" s="46">
        <f t="shared" si="15"/>
        <v>82.478609884232256</v>
      </c>
      <c r="J124" s="682"/>
      <c r="K124" s="683">
        <f>+M124+M125+Q124+Q125</f>
        <v>0</v>
      </c>
      <c r="L124" s="684"/>
      <c r="M124" s="44"/>
      <c r="N124" s="43">
        <f t="shared" si="16"/>
        <v>0</v>
      </c>
      <c r="O124" s="42"/>
      <c r="P124" s="61">
        <f t="shared" si="17"/>
        <v>0</v>
      </c>
      <c r="Q124" s="44"/>
      <c r="R124" s="43">
        <f t="shared" si="18"/>
        <v>0</v>
      </c>
      <c r="S124" s="42"/>
      <c r="T124" s="41">
        <f t="shared" si="19"/>
        <v>0</v>
      </c>
    </row>
    <row r="125" spans="1:20" ht="13.5" customHeight="1">
      <c r="A125" s="691"/>
      <c r="B125" s="692"/>
      <c r="C125" s="693"/>
      <c r="D125" s="680"/>
      <c r="E125" s="681"/>
      <c r="F125" s="45"/>
      <c r="G125" s="46">
        <f t="shared" si="14"/>
        <v>0</v>
      </c>
      <c r="H125" s="45"/>
      <c r="I125" s="46">
        <f t="shared" si="15"/>
        <v>0</v>
      </c>
      <c r="J125" s="682"/>
      <c r="K125" s="683"/>
      <c r="L125" s="684"/>
      <c r="M125" s="44"/>
      <c r="N125" s="43">
        <f t="shared" si="16"/>
        <v>0</v>
      </c>
      <c r="O125" s="42"/>
      <c r="P125" s="61">
        <f t="shared" si="17"/>
        <v>0</v>
      </c>
      <c r="Q125" s="44"/>
      <c r="R125" s="43">
        <f t="shared" si="18"/>
        <v>0</v>
      </c>
      <c r="S125" s="42"/>
      <c r="T125" s="41">
        <f t="shared" si="19"/>
        <v>0</v>
      </c>
    </row>
    <row r="126" spans="1:20" ht="13.5" customHeight="1">
      <c r="A126" s="691">
        <f>+A124+1</f>
        <v>58</v>
      </c>
      <c r="B126" s="692" t="s">
        <v>226</v>
      </c>
      <c r="C126" s="693" t="s">
        <v>224</v>
      </c>
      <c r="D126" s="679">
        <f t="shared" si="20"/>
        <v>100</v>
      </c>
      <c r="E126" s="681">
        <v>77</v>
      </c>
      <c r="F126" s="45">
        <v>50</v>
      </c>
      <c r="G126" s="46">
        <f t="shared" si="14"/>
        <v>238.09523809523807</v>
      </c>
      <c r="H126" s="45">
        <v>50</v>
      </c>
      <c r="I126" s="46">
        <f t="shared" si="15"/>
        <v>137.46434980705374</v>
      </c>
      <c r="J126" s="682"/>
      <c r="K126" s="683">
        <f>+M126+M127+Q126+Q127</f>
        <v>0</v>
      </c>
      <c r="L126" s="684"/>
      <c r="M126" s="44"/>
      <c r="N126" s="43">
        <f t="shared" si="16"/>
        <v>0</v>
      </c>
      <c r="O126" s="42"/>
      <c r="P126" s="61">
        <f t="shared" si="17"/>
        <v>0</v>
      </c>
      <c r="Q126" s="44"/>
      <c r="R126" s="43">
        <f t="shared" si="18"/>
        <v>0</v>
      </c>
      <c r="S126" s="42"/>
      <c r="T126" s="41">
        <f t="shared" si="19"/>
        <v>0</v>
      </c>
    </row>
    <row r="127" spans="1:20" ht="13.5" customHeight="1">
      <c r="A127" s="691"/>
      <c r="B127" s="692"/>
      <c r="C127" s="693"/>
      <c r="D127" s="680"/>
      <c r="E127" s="681"/>
      <c r="F127" s="45"/>
      <c r="G127" s="46">
        <f t="shared" si="14"/>
        <v>0</v>
      </c>
      <c r="H127" s="45"/>
      <c r="I127" s="46">
        <f t="shared" si="15"/>
        <v>0</v>
      </c>
      <c r="J127" s="682"/>
      <c r="K127" s="683"/>
      <c r="L127" s="684"/>
      <c r="M127" s="44"/>
      <c r="N127" s="43">
        <f t="shared" si="16"/>
        <v>0</v>
      </c>
      <c r="O127" s="42"/>
      <c r="P127" s="61">
        <f t="shared" si="17"/>
        <v>0</v>
      </c>
      <c r="Q127" s="44"/>
      <c r="R127" s="43">
        <f t="shared" si="18"/>
        <v>0</v>
      </c>
      <c r="S127" s="42"/>
      <c r="T127" s="41">
        <f t="shared" si="19"/>
        <v>0</v>
      </c>
    </row>
    <row r="128" spans="1:20" ht="13.5" customHeight="1">
      <c r="A128" s="691">
        <f>+A126+1</f>
        <v>59</v>
      </c>
      <c r="B128" s="692" t="s">
        <v>225</v>
      </c>
      <c r="C128" s="693" t="s">
        <v>224</v>
      </c>
      <c r="D128" s="679">
        <f t="shared" si="20"/>
        <v>130</v>
      </c>
      <c r="E128" s="681">
        <v>56</v>
      </c>
      <c r="F128" s="45">
        <v>100</v>
      </c>
      <c r="G128" s="46">
        <f t="shared" si="14"/>
        <v>476.19047619047615</v>
      </c>
      <c r="H128" s="45">
        <v>30</v>
      </c>
      <c r="I128" s="46">
        <f t="shared" si="15"/>
        <v>82.478609884232256</v>
      </c>
      <c r="J128" s="682"/>
      <c r="K128" s="683">
        <f>+M128+M129+Q128+Q129</f>
        <v>0</v>
      </c>
      <c r="L128" s="684"/>
      <c r="M128" s="44"/>
      <c r="N128" s="43">
        <f t="shared" si="16"/>
        <v>0</v>
      </c>
      <c r="O128" s="42"/>
      <c r="P128" s="61">
        <f t="shared" si="17"/>
        <v>0</v>
      </c>
      <c r="Q128" s="44"/>
      <c r="R128" s="43">
        <f t="shared" si="18"/>
        <v>0</v>
      </c>
      <c r="S128" s="42"/>
      <c r="T128" s="41">
        <f t="shared" si="19"/>
        <v>0</v>
      </c>
    </row>
    <row r="129" spans="1:20" ht="13.5" customHeight="1">
      <c r="A129" s="691"/>
      <c r="B129" s="692"/>
      <c r="C129" s="693"/>
      <c r="D129" s="680"/>
      <c r="E129" s="681"/>
      <c r="F129" s="45"/>
      <c r="G129" s="46">
        <f t="shared" si="14"/>
        <v>0</v>
      </c>
      <c r="H129" s="45"/>
      <c r="I129" s="46">
        <f t="shared" si="15"/>
        <v>0</v>
      </c>
      <c r="J129" s="682"/>
      <c r="K129" s="683"/>
      <c r="L129" s="684"/>
      <c r="M129" s="44"/>
      <c r="N129" s="43">
        <f t="shared" si="16"/>
        <v>0</v>
      </c>
      <c r="O129" s="42"/>
      <c r="P129" s="61">
        <f t="shared" si="17"/>
        <v>0</v>
      </c>
      <c r="Q129" s="44"/>
      <c r="R129" s="43">
        <f t="shared" si="18"/>
        <v>0</v>
      </c>
      <c r="S129" s="42"/>
      <c r="T129" s="41">
        <f t="shared" si="19"/>
        <v>0</v>
      </c>
    </row>
  </sheetData>
  <protectedRanges>
    <protectedRange sqref="L86:M129 O86:O129 Q86:Q129 S86:S129 J86:J129" name="範囲2"/>
    <protectedRange sqref="O8:O81 Q8:Q81 S8:S81 J8:J81 L8:M81" name="範囲1"/>
  </protectedRanges>
  <mergeCells count="502">
    <mergeCell ref="A128:A129"/>
    <mergeCell ref="B128:B129"/>
    <mergeCell ref="C128:C129"/>
    <mergeCell ref="J128:J129"/>
    <mergeCell ref="D128:D129"/>
    <mergeCell ref="E128:E129"/>
    <mergeCell ref="A126:A127"/>
    <mergeCell ref="B126:B127"/>
    <mergeCell ref="C126:C127"/>
    <mergeCell ref="J126:J127"/>
    <mergeCell ref="K126:K127"/>
    <mergeCell ref="A124:A125"/>
    <mergeCell ref="B124:B125"/>
    <mergeCell ref="C124:C125"/>
    <mergeCell ref="J124:J125"/>
    <mergeCell ref="D124:D125"/>
    <mergeCell ref="E124:E125"/>
    <mergeCell ref="D126:D127"/>
    <mergeCell ref="K124:K125"/>
    <mergeCell ref="A122:A123"/>
    <mergeCell ref="B122:B123"/>
    <mergeCell ref="C122:C123"/>
    <mergeCell ref="J122:J123"/>
    <mergeCell ref="K122:K123"/>
    <mergeCell ref="A120:A121"/>
    <mergeCell ref="B120:B121"/>
    <mergeCell ref="C120:C121"/>
    <mergeCell ref="J120:J121"/>
    <mergeCell ref="K120:K121"/>
    <mergeCell ref="A118:A119"/>
    <mergeCell ref="B118:B119"/>
    <mergeCell ref="C118:C119"/>
    <mergeCell ref="J118:J119"/>
    <mergeCell ref="K118:K119"/>
    <mergeCell ref="A92:A93"/>
    <mergeCell ref="B92:B93"/>
    <mergeCell ref="C92:C93"/>
    <mergeCell ref="J92:J93"/>
    <mergeCell ref="J96:J97"/>
    <mergeCell ref="K92:K93"/>
    <mergeCell ref="K96:K97"/>
    <mergeCell ref="A94:A95"/>
    <mergeCell ref="B94:B95"/>
    <mergeCell ref="C94:C95"/>
    <mergeCell ref="J94:J95"/>
    <mergeCell ref="K94:K95"/>
    <mergeCell ref="B98:B99"/>
    <mergeCell ref="C98:C99"/>
    <mergeCell ref="J98:J99"/>
    <mergeCell ref="K98:K99"/>
    <mergeCell ref="A104:A105"/>
    <mergeCell ref="B104:B105"/>
    <mergeCell ref="C104:C105"/>
    <mergeCell ref="A74:A75"/>
    <mergeCell ref="B74:B75"/>
    <mergeCell ref="C74:C75"/>
    <mergeCell ref="D74:D75"/>
    <mergeCell ref="E74:E75"/>
    <mergeCell ref="J74:J75"/>
    <mergeCell ref="K74:K75"/>
    <mergeCell ref="A72:A73"/>
    <mergeCell ref="B72:B73"/>
    <mergeCell ref="A68:A69"/>
    <mergeCell ref="B68:B69"/>
    <mergeCell ref="C68:C69"/>
    <mergeCell ref="D68:D69"/>
    <mergeCell ref="E68:E69"/>
    <mergeCell ref="J68:J69"/>
    <mergeCell ref="C72:C73"/>
    <mergeCell ref="D72:D73"/>
    <mergeCell ref="E72:E73"/>
    <mergeCell ref="J72:J73"/>
    <mergeCell ref="A70:A71"/>
    <mergeCell ref="B70:B71"/>
    <mergeCell ref="C70:C71"/>
    <mergeCell ref="D70:D71"/>
    <mergeCell ref="E70:E71"/>
    <mergeCell ref="A66:A67"/>
    <mergeCell ref="B66:B67"/>
    <mergeCell ref="C66:C67"/>
    <mergeCell ref="D66:D67"/>
    <mergeCell ref="E66:E67"/>
    <mergeCell ref="J66:J67"/>
    <mergeCell ref="K66:K67"/>
    <mergeCell ref="A64:A65"/>
    <mergeCell ref="B64:B65"/>
    <mergeCell ref="J62:J63"/>
    <mergeCell ref="K62:K63"/>
    <mergeCell ref="A60:A61"/>
    <mergeCell ref="B60:B61"/>
    <mergeCell ref="C60:C61"/>
    <mergeCell ref="D60:D61"/>
    <mergeCell ref="E60:E61"/>
    <mergeCell ref="J60:J61"/>
    <mergeCell ref="C64:C65"/>
    <mergeCell ref="D64:D65"/>
    <mergeCell ref="E64:E65"/>
    <mergeCell ref="J64:J65"/>
    <mergeCell ref="K60:K61"/>
    <mergeCell ref="A62:A63"/>
    <mergeCell ref="B62:B63"/>
    <mergeCell ref="C62:C63"/>
    <mergeCell ref="D62:D63"/>
    <mergeCell ref="E62:E63"/>
    <mergeCell ref="K64:K65"/>
    <mergeCell ref="A58:A59"/>
    <mergeCell ref="B58:B59"/>
    <mergeCell ref="C58:C59"/>
    <mergeCell ref="D58:D59"/>
    <mergeCell ref="E58:E59"/>
    <mergeCell ref="J58:J59"/>
    <mergeCell ref="K58:K59"/>
    <mergeCell ref="A56:A57"/>
    <mergeCell ref="B56:B57"/>
    <mergeCell ref="J54:J55"/>
    <mergeCell ref="K54:K55"/>
    <mergeCell ref="A52:A53"/>
    <mergeCell ref="B52:B53"/>
    <mergeCell ref="C52:C53"/>
    <mergeCell ref="D52:D53"/>
    <mergeCell ref="E52:E53"/>
    <mergeCell ref="J52:J53"/>
    <mergeCell ref="C56:C57"/>
    <mergeCell ref="D56:D57"/>
    <mergeCell ref="E56:E57"/>
    <mergeCell ref="J56:J57"/>
    <mergeCell ref="K52:K53"/>
    <mergeCell ref="A54:A55"/>
    <mergeCell ref="B54:B55"/>
    <mergeCell ref="C54:C55"/>
    <mergeCell ref="D54:D55"/>
    <mergeCell ref="E54:E55"/>
    <mergeCell ref="K56:K57"/>
    <mergeCell ref="A50:A51"/>
    <mergeCell ref="B50:B51"/>
    <mergeCell ref="C50:C51"/>
    <mergeCell ref="D50:D51"/>
    <mergeCell ref="E50:E51"/>
    <mergeCell ref="J50:J51"/>
    <mergeCell ref="K50:K51"/>
    <mergeCell ref="A48:A49"/>
    <mergeCell ref="B48:B49"/>
    <mergeCell ref="J46:J47"/>
    <mergeCell ref="K46:K47"/>
    <mergeCell ref="A44:A45"/>
    <mergeCell ref="B44:B45"/>
    <mergeCell ref="C44:C45"/>
    <mergeCell ref="D44:D45"/>
    <mergeCell ref="E44:E45"/>
    <mergeCell ref="J44:J45"/>
    <mergeCell ref="C48:C49"/>
    <mergeCell ref="D48:D49"/>
    <mergeCell ref="E48:E49"/>
    <mergeCell ref="J48:J49"/>
    <mergeCell ref="K44:K45"/>
    <mergeCell ref="A46:A47"/>
    <mergeCell ref="B46:B47"/>
    <mergeCell ref="C46:C47"/>
    <mergeCell ref="D46:D47"/>
    <mergeCell ref="E46:E47"/>
    <mergeCell ref="K48:K49"/>
    <mergeCell ref="A42:A43"/>
    <mergeCell ref="B42:B43"/>
    <mergeCell ref="C42:C43"/>
    <mergeCell ref="D42:D43"/>
    <mergeCell ref="E42:E43"/>
    <mergeCell ref="J42:J43"/>
    <mergeCell ref="K42:K43"/>
    <mergeCell ref="A40:A41"/>
    <mergeCell ref="B40:B41"/>
    <mergeCell ref="J38:J39"/>
    <mergeCell ref="K38:K39"/>
    <mergeCell ref="A36:A37"/>
    <mergeCell ref="B36:B37"/>
    <mergeCell ref="C36:C37"/>
    <mergeCell ref="D36:D37"/>
    <mergeCell ref="E36:E37"/>
    <mergeCell ref="J36:J37"/>
    <mergeCell ref="C40:C41"/>
    <mergeCell ref="D40:D41"/>
    <mergeCell ref="E40:E41"/>
    <mergeCell ref="J40:J41"/>
    <mergeCell ref="K36:K37"/>
    <mergeCell ref="A38:A39"/>
    <mergeCell ref="B38:B39"/>
    <mergeCell ref="C38:C39"/>
    <mergeCell ref="D38:D39"/>
    <mergeCell ref="E38:E39"/>
    <mergeCell ref="K40:K41"/>
    <mergeCell ref="A34:A35"/>
    <mergeCell ref="B34:B35"/>
    <mergeCell ref="C34:C35"/>
    <mergeCell ref="D34:D35"/>
    <mergeCell ref="E34:E35"/>
    <mergeCell ref="J34:J35"/>
    <mergeCell ref="K34:K35"/>
    <mergeCell ref="A32:A33"/>
    <mergeCell ref="B32:B33"/>
    <mergeCell ref="J30:J31"/>
    <mergeCell ref="K30:K31"/>
    <mergeCell ref="A28:A29"/>
    <mergeCell ref="B28:B29"/>
    <mergeCell ref="C28:C29"/>
    <mergeCell ref="D28:D29"/>
    <mergeCell ref="E28:E29"/>
    <mergeCell ref="J28:J29"/>
    <mergeCell ref="C32:C33"/>
    <mergeCell ref="D32:D33"/>
    <mergeCell ref="E32:E33"/>
    <mergeCell ref="J32:J33"/>
    <mergeCell ref="K28:K29"/>
    <mergeCell ref="A30:A31"/>
    <mergeCell ref="B30:B31"/>
    <mergeCell ref="C30:C31"/>
    <mergeCell ref="D30:D31"/>
    <mergeCell ref="E30:E31"/>
    <mergeCell ref="K32:K33"/>
    <mergeCell ref="A26:A27"/>
    <mergeCell ref="B26:B27"/>
    <mergeCell ref="C26:C27"/>
    <mergeCell ref="D26:D27"/>
    <mergeCell ref="E26:E27"/>
    <mergeCell ref="J26:J27"/>
    <mergeCell ref="K26:K27"/>
    <mergeCell ref="A24:A25"/>
    <mergeCell ref="B24:B25"/>
    <mergeCell ref="J22:J23"/>
    <mergeCell ref="K22:K23"/>
    <mergeCell ref="A20:A21"/>
    <mergeCell ref="B20:B21"/>
    <mergeCell ref="C20:C21"/>
    <mergeCell ref="D20:D21"/>
    <mergeCell ref="E20:E21"/>
    <mergeCell ref="J20:J21"/>
    <mergeCell ref="C24:C25"/>
    <mergeCell ref="D24:D25"/>
    <mergeCell ref="E24:E25"/>
    <mergeCell ref="J24:J25"/>
    <mergeCell ref="K20:K21"/>
    <mergeCell ref="A22:A23"/>
    <mergeCell ref="B22:B23"/>
    <mergeCell ref="C22:C23"/>
    <mergeCell ref="D22:D23"/>
    <mergeCell ref="E22:E23"/>
    <mergeCell ref="K24:K25"/>
    <mergeCell ref="A18:A19"/>
    <mergeCell ref="B18:B19"/>
    <mergeCell ref="C18:C19"/>
    <mergeCell ref="D18:D19"/>
    <mergeCell ref="E18:E19"/>
    <mergeCell ref="J18:J19"/>
    <mergeCell ref="K18:K19"/>
    <mergeCell ref="A16:A17"/>
    <mergeCell ref="B16:B17"/>
    <mergeCell ref="C16:C17"/>
    <mergeCell ref="D16:D17"/>
    <mergeCell ref="E16:E17"/>
    <mergeCell ref="J16:J17"/>
    <mergeCell ref="A14:A15"/>
    <mergeCell ref="B14:B15"/>
    <mergeCell ref="C14:C15"/>
    <mergeCell ref="D14:D15"/>
    <mergeCell ref="E14:E15"/>
    <mergeCell ref="K16:K17"/>
    <mergeCell ref="A10:A11"/>
    <mergeCell ref="B10:B11"/>
    <mergeCell ref="C10:C11"/>
    <mergeCell ref="D10:D11"/>
    <mergeCell ref="E10:E11"/>
    <mergeCell ref="J10:J11"/>
    <mergeCell ref="J14:J15"/>
    <mergeCell ref="K14:K15"/>
    <mergeCell ref="A12:A13"/>
    <mergeCell ref="B12:B13"/>
    <mergeCell ref="C12:C13"/>
    <mergeCell ref="D12:D13"/>
    <mergeCell ref="E12:E13"/>
    <mergeCell ref="J12:J13"/>
    <mergeCell ref="J8:J9"/>
    <mergeCell ref="A4:A7"/>
    <mergeCell ref="B4:C7"/>
    <mergeCell ref="D4:I4"/>
    <mergeCell ref="J4:T4"/>
    <mergeCell ref="D5:D6"/>
    <mergeCell ref="E5:E6"/>
    <mergeCell ref="F5:I5"/>
    <mergeCell ref="J5:J7"/>
    <mergeCell ref="K5:K6"/>
    <mergeCell ref="F6:G6"/>
    <mergeCell ref="H6:I6"/>
    <mergeCell ref="M6:P6"/>
    <mergeCell ref="Q6:T6"/>
    <mergeCell ref="A8:A9"/>
    <mergeCell ref="B8:B9"/>
    <mergeCell ref="C8:C9"/>
    <mergeCell ref="D8:D9"/>
    <mergeCell ref="E8:E9"/>
    <mergeCell ref="L14:L15"/>
    <mergeCell ref="L16:L17"/>
    <mergeCell ref="L18:L19"/>
    <mergeCell ref="L20:L21"/>
    <mergeCell ref="L22:L23"/>
    <mergeCell ref="L24:L25"/>
    <mergeCell ref="M5:T5"/>
    <mergeCell ref="K8:K9"/>
    <mergeCell ref="L5:L6"/>
    <mergeCell ref="L8:L9"/>
    <mergeCell ref="L10:L11"/>
    <mergeCell ref="L12:L13"/>
    <mergeCell ref="K10:K11"/>
    <mergeCell ref="K12:K13"/>
    <mergeCell ref="L38:L39"/>
    <mergeCell ref="L40:L41"/>
    <mergeCell ref="L42:L43"/>
    <mergeCell ref="L44:L45"/>
    <mergeCell ref="L46:L47"/>
    <mergeCell ref="L48:L49"/>
    <mergeCell ref="L26:L27"/>
    <mergeCell ref="L28:L29"/>
    <mergeCell ref="L30:L31"/>
    <mergeCell ref="L32:L33"/>
    <mergeCell ref="L34:L35"/>
    <mergeCell ref="L36:L37"/>
    <mergeCell ref="L62:L63"/>
    <mergeCell ref="L118:L119"/>
    <mergeCell ref="L120:L121"/>
    <mergeCell ref="L122:L123"/>
    <mergeCell ref="L124:L125"/>
    <mergeCell ref="L126:L127"/>
    <mergeCell ref="L92:L93"/>
    <mergeCell ref="L96:L97"/>
    <mergeCell ref="L50:L51"/>
    <mergeCell ref="L52:L53"/>
    <mergeCell ref="L54:L55"/>
    <mergeCell ref="L56:L57"/>
    <mergeCell ref="L58:L59"/>
    <mergeCell ref="L60:L61"/>
    <mergeCell ref="L94:L95"/>
    <mergeCell ref="L88:L89"/>
    <mergeCell ref="L90:L91"/>
    <mergeCell ref="L98:L99"/>
    <mergeCell ref="L112:L113"/>
    <mergeCell ref="L128:L129"/>
    <mergeCell ref="L64:L65"/>
    <mergeCell ref="L66:L67"/>
    <mergeCell ref="L68:L69"/>
    <mergeCell ref="L70:L71"/>
    <mergeCell ref="L72:L73"/>
    <mergeCell ref="L74:L75"/>
    <mergeCell ref="L83:L84"/>
    <mergeCell ref="L86:L87"/>
    <mergeCell ref="J82:T82"/>
    <mergeCell ref="J70:J71"/>
    <mergeCell ref="K70:K71"/>
    <mergeCell ref="K68:K69"/>
    <mergeCell ref="K72:K73"/>
    <mergeCell ref="J90:J91"/>
    <mergeCell ref="K90:K91"/>
    <mergeCell ref="J88:J89"/>
    <mergeCell ref="M84:P84"/>
    <mergeCell ref="Q84:T84"/>
    <mergeCell ref="J83:J85"/>
    <mergeCell ref="K83:K84"/>
    <mergeCell ref="M83:T83"/>
    <mergeCell ref="K88:K89"/>
    <mergeCell ref="K128:K129"/>
    <mergeCell ref="K76:K77"/>
    <mergeCell ref="L76:L77"/>
    <mergeCell ref="A78:A79"/>
    <mergeCell ref="B78:B79"/>
    <mergeCell ref="C78:C79"/>
    <mergeCell ref="D78:D79"/>
    <mergeCell ref="E78:E79"/>
    <mergeCell ref="J78:J79"/>
    <mergeCell ref="K78:K79"/>
    <mergeCell ref="L78:L79"/>
    <mergeCell ref="A76:A77"/>
    <mergeCell ref="B76:B77"/>
    <mergeCell ref="C76:C77"/>
    <mergeCell ref="D76:D77"/>
    <mergeCell ref="E76:E77"/>
    <mergeCell ref="J76:J77"/>
    <mergeCell ref="A80:A81"/>
    <mergeCell ref="B80:B81"/>
    <mergeCell ref="C80:C81"/>
    <mergeCell ref="D80:D81"/>
    <mergeCell ref="E80:E81"/>
    <mergeCell ref="J80:J81"/>
    <mergeCell ref="A90:A91"/>
    <mergeCell ref="B90:B91"/>
    <mergeCell ref="C90:C91"/>
    <mergeCell ref="A88:A89"/>
    <mergeCell ref="B88:B89"/>
    <mergeCell ref="C88:C89"/>
    <mergeCell ref="D88:D89"/>
    <mergeCell ref="D82:I82"/>
    <mergeCell ref="A86:A87"/>
    <mergeCell ref="B86:B87"/>
    <mergeCell ref="C86:C87"/>
    <mergeCell ref="J86:J87"/>
    <mergeCell ref="E88:E89"/>
    <mergeCell ref="D90:D91"/>
    <mergeCell ref="E90:E91"/>
    <mergeCell ref="K86:K87"/>
    <mergeCell ref="A82:A85"/>
    <mergeCell ref="B82:C85"/>
    <mergeCell ref="K80:K81"/>
    <mergeCell ref="L80:L81"/>
    <mergeCell ref="A102:A103"/>
    <mergeCell ref="B102:B103"/>
    <mergeCell ref="C102:C103"/>
    <mergeCell ref="J102:J103"/>
    <mergeCell ref="K102:K103"/>
    <mergeCell ref="L102:L103"/>
    <mergeCell ref="D102:D103"/>
    <mergeCell ref="E102:E103"/>
    <mergeCell ref="A96:A97"/>
    <mergeCell ref="B96:B97"/>
    <mergeCell ref="C96:C97"/>
    <mergeCell ref="J100:J101"/>
    <mergeCell ref="K100:K101"/>
    <mergeCell ref="L100:L101"/>
    <mergeCell ref="E100:E101"/>
    <mergeCell ref="A100:A101"/>
    <mergeCell ref="B100:B101"/>
    <mergeCell ref="C100:C101"/>
    <mergeCell ref="A98:A99"/>
    <mergeCell ref="K104:K105"/>
    <mergeCell ref="L104:L105"/>
    <mergeCell ref="A106:A107"/>
    <mergeCell ref="B106:B107"/>
    <mergeCell ref="C106:C107"/>
    <mergeCell ref="J106:J107"/>
    <mergeCell ref="K106:K107"/>
    <mergeCell ref="L106:L107"/>
    <mergeCell ref="D104:D105"/>
    <mergeCell ref="A108:A109"/>
    <mergeCell ref="B108:B109"/>
    <mergeCell ref="C108:C109"/>
    <mergeCell ref="A116:A117"/>
    <mergeCell ref="B116:B117"/>
    <mergeCell ref="C116:C117"/>
    <mergeCell ref="D116:D117"/>
    <mergeCell ref="E116:E117"/>
    <mergeCell ref="K108:K109"/>
    <mergeCell ref="A110:A111"/>
    <mergeCell ref="B110:B111"/>
    <mergeCell ref="C110:C111"/>
    <mergeCell ref="J110:J111"/>
    <mergeCell ref="K110:K111"/>
    <mergeCell ref="D108:D109"/>
    <mergeCell ref="E108:E109"/>
    <mergeCell ref="A112:A113"/>
    <mergeCell ref="B112:B113"/>
    <mergeCell ref="C112:C113"/>
    <mergeCell ref="J112:J113"/>
    <mergeCell ref="K112:K113"/>
    <mergeCell ref="A114:A115"/>
    <mergeCell ref="B114:B115"/>
    <mergeCell ref="C114:C115"/>
    <mergeCell ref="K114:K115"/>
    <mergeCell ref="L114:L115"/>
    <mergeCell ref="D112:D113"/>
    <mergeCell ref="K116:K117"/>
    <mergeCell ref="L116:L117"/>
    <mergeCell ref="D83:D84"/>
    <mergeCell ref="E83:E84"/>
    <mergeCell ref="F83:I83"/>
    <mergeCell ref="F84:G84"/>
    <mergeCell ref="H84:I84"/>
    <mergeCell ref="D86:D87"/>
    <mergeCell ref="E86:E87"/>
    <mergeCell ref="E112:E113"/>
    <mergeCell ref="D114:D115"/>
    <mergeCell ref="E114:E115"/>
    <mergeCell ref="D110:D111"/>
    <mergeCell ref="E110:E111"/>
    <mergeCell ref="L108:L109"/>
    <mergeCell ref="L110:L111"/>
    <mergeCell ref="E104:E105"/>
    <mergeCell ref="D106:D107"/>
    <mergeCell ref="E106:E107"/>
    <mergeCell ref="J108:J109"/>
    <mergeCell ref="J104:J105"/>
    <mergeCell ref="D92:D93"/>
    <mergeCell ref="E92:E93"/>
    <mergeCell ref="D94:D95"/>
    <mergeCell ref="E94:E95"/>
    <mergeCell ref="J116:J117"/>
    <mergeCell ref="E126:E127"/>
    <mergeCell ref="D118:D119"/>
    <mergeCell ref="E118:E119"/>
    <mergeCell ref="D120:D121"/>
    <mergeCell ref="E120:E121"/>
    <mergeCell ref="D122:D123"/>
    <mergeCell ref="E122:E123"/>
    <mergeCell ref="D96:D97"/>
    <mergeCell ref="E96:E97"/>
    <mergeCell ref="D98:D99"/>
    <mergeCell ref="E98:E99"/>
    <mergeCell ref="D100:D101"/>
    <mergeCell ref="J114:J115"/>
  </mergeCells>
  <phoneticPr fontId="3"/>
  <dataValidations count="1">
    <dataValidation type="list" allowBlank="1" showInputMessage="1" showErrorMessage="1" sqref="J8:J81 J86:J129">
      <formula1>"有,無"</formula1>
    </dataValidation>
  </dataValidations>
  <printOptions horizontalCentered="1"/>
  <pageMargins left="0.78740157480314965" right="0.78740157480314965" top="0.51181102362204722" bottom="0.55118110236220474" header="0.51181102362204722" footer="0.43307086614173229"/>
  <pageSetup paperSize="8" scale="81" orientation="portrait" r:id="rId1"/>
  <headerFooter alignWithMargins="0">
    <oddFooter>&amp;L&amp;"ＭＳ Ｐ明朝,標準"※「計画」欄は、変圧器増設分及び新しく整備する空調設備について記入してください。
※「現状」欄の数値等は参考とし、現地の値を優先とします。</oddFooter>
  </headerFooter>
  <rowBreaks count="1" manualBreakCount="1">
    <brk id="8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8"/>
  <sheetViews>
    <sheetView view="pageBreakPreview" zoomScaleNormal="100" zoomScaleSheetLayoutView="100" workbookViewId="0">
      <selection activeCell="A23" sqref="A23:A28"/>
    </sheetView>
  </sheetViews>
  <sheetFormatPr defaultRowHeight="13.5" customHeight="1"/>
  <cols>
    <col min="1" max="1" width="5.625" style="67" bestFit="1" customWidth="1"/>
    <col min="2" max="2" width="9.75" style="67" bestFit="1" customWidth="1"/>
    <col min="3" max="3" width="7.5" style="67" bestFit="1" customWidth="1"/>
    <col min="4" max="4" width="5.5" style="67" bestFit="1" customWidth="1"/>
    <col min="5" max="5" width="13.25" style="67" customWidth="1"/>
    <col min="6" max="7" width="14.25" style="67" customWidth="1"/>
    <col min="8" max="8" width="14.25" style="66" customWidth="1"/>
    <col min="9" max="9" width="13.25" style="67" customWidth="1"/>
    <col min="10" max="13" width="14.25" style="66" customWidth="1"/>
    <col min="14" max="218" width="9" style="66"/>
    <col min="219" max="219" width="5.625" style="66" bestFit="1" customWidth="1"/>
    <col min="220" max="220" width="15.25" style="66" customWidth="1"/>
    <col min="221" max="221" width="5.625" style="66" bestFit="1" customWidth="1"/>
    <col min="222" max="222" width="9" style="66"/>
    <col min="223" max="226" width="9.625" style="66" customWidth="1"/>
    <col min="227" max="227" width="9.5" style="66" bestFit="1" customWidth="1"/>
    <col min="228" max="231" width="9.625" style="66" customWidth="1"/>
    <col min="232" max="232" width="11.125" style="66" customWidth="1"/>
    <col min="233" max="474" width="9" style="66"/>
    <col min="475" max="475" width="5.625" style="66" bestFit="1" customWidth="1"/>
    <col min="476" max="476" width="15.25" style="66" customWidth="1"/>
    <col min="477" max="477" width="5.625" style="66" bestFit="1" customWidth="1"/>
    <col min="478" max="478" width="9" style="66"/>
    <col min="479" max="482" width="9.625" style="66" customWidth="1"/>
    <col min="483" max="483" width="9.5" style="66" bestFit="1" customWidth="1"/>
    <col min="484" max="487" width="9.625" style="66" customWidth="1"/>
    <col min="488" max="488" width="11.125" style="66" customWidth="1"/>
    <col min="489" max="730" width="9" style="66"/>
    <col min="731" max="731" width="5.625" style="66" bestFit="1" customWidth="1"/>
    <col min="732" max="732" width="15.25" style="66" customWidth="1"/>
    <col min="733" max="733" width="5.625" style="66" bestFit="1" customWidth="1"/>
    <col min="734" max="734" width="9" style="66"/>
    <col min="735" max="738" width="9.625" style="66" customWidth="1"/>
    <col min="739" max="739" width="9.5" style="66" bestFit="1" customWidth="1"/>
    <col min="740" max="743" width="9.625" style="66" customWidth="1"/>
    <col min="744" max="744" width="11.125" style="66" customWidth="1"/>
    <col min="745" max="986" width="9" style="66"/>
    <col min="987" max="987" width="5.625" style="66" bestFit="1" customWidth="1"/>
    <col min="988" max="988" width="15.25" style="66" customWidth="1"/>
    <col min="989" max="989" width="5.625" style="66" bestFit="1" customWidth="1"/>
    <col min="990" max="990" width="9" style="66"/>
    <col min="991" max="994" width="9.625" style="66" customWidth="1"/>
    <col min="995" max="995" width="9.5" style="66" bestFit="1" customWidth="1"/>
    <col min="996" max="999" width="9.625" style="66" customWidth="1"/>
    <col min="1000" max="1000" width="11.125" style="66" customWidth="1"/>
    <col min="1001" max="1242" width="9" style="66"/>
    <col min="1243" max="1243" width="5.625" style="66" bestFit="1" customWidth="1"/>
    <col min="1244" max="1244" width="15.25" style="66" customWidth="1"/>
    <col min="1245" max="1245" width="5.625" style="66" bestFit="1" customWidth="1"/>
    <col min="1246" max="1246" width="9" style="66"/>
    <col min="1247" max="1250" width="9.625" style="66" customWidth="1"/>
    <col min="1251" max="1251" width="9.5" style="66" bestFit="1" customWidth="1"/>
    <col min="1252" max="1255" width="9.625" style="66" customWidth="1"/>
    <col min="1256" max="1256" width="11.125" style="66" customWidth="1"/>
    <col min="1257" max="1498" width="9" style="66"/>
    <col min="1499" max="1499" width="5.625" style="66" bestFit="1" customWidth="1"/>
    <col min="1500" max="1500" width="15.25" style="66" customWidth="1"/>
    <col min="1501" max="1501" width="5.625" style="66" bestFit="1" customWidth="1"/>
    <col min="1502" max="1502" width="9" style="66"/>
    <col min="1503" max="1506" width="9.625" style="66" customWidth="1"/>
    <col min="1507" max="1507" width="9.5" style="66" bestFit="1" customWidth="1"/>
    <col min="1508" max="1511" width="9.625" style="66" customWidth="1"/>
    <col min="1512" max="1512" width="11.125" style="66" customWidth="1"/>
    <col min="1513" max="1754" width="9" style="66"/>
    <col min="1755" max="1755" width="5.625" style="66" bestFit="1" customWidth="1"/>
    <col min="1756" max="1756" width="15.25" style="66" customWidth="1"/>
    <col min="1757" max="1757" width="5.625" style="66" bestFit="1" customWidth="1"/>
    <col min="1758" max="1758" width="9" style="66"/>
    <col min="1759" max="1762" width="9.625" style="66" customWidth="1"/>
    <col min="1763" max="1763" width="9.5" style="66" bestFit="1" customWidth="1"/>
    <col min="1764" max="1767" width="9.625" style="66" customWidth="1"/>
    <col min="1768" max="1768" width="11.125" style="66" customWidth="1"/>
    <col min="1769" max="2010" width="9" style="66"/>
    <col min="2011" max="2011" width="5.625" style="66" bestFit="1" customWidth="1"/>
    <col min="2012" max="2012" width="15.25" style="66" customWidth="1"/>
    <col min="2013" max="2013" width="5.625" style="66" bestFit="1" customWidth="1"/>
    <col min="2014" max="2014" width="9" style="66"/>
    <col min="2015" max="2018" width="9.625" style="66" customWidth="1"/>
    <col min="2019" max="2019" width="9.5" style="66" bestFit="1" customWidth="1"/>
    <col min="2020" max="2023" width="9.625" style="66" customWidth="1"/>
    <col min="2024" max="2024" width="11.125" style="66" customWidth="1"/>
    <col min="2025" max="2266" width="9" style="66"/>
    <col min="2267" max="2267" width="5.625" style="66" bestFit="1" customWidth="1"/>
    <col min="2268" max="2268" width="15.25" style="66" customWidth="1"/>
    <col min="2269" max="2269" width="5.625" style="66" bestFit="1" customWidth="1"/>
    <col min="2270" max="2270" width="9" style="66"/>
    <col min="2271" max="2274" width="9.625" style="66" customWidth="1"/>
    <col min="2275" max="2275" width="9.5" style="66" bestFit="1" customWidth="1"/>
    <col min="2276" max="2279" width="9.625" style="66" customWidth="1"/>
    <col min="2280" max="2280" width="11.125" style="66" customWidth="1"/>
    <col min="2281" max="2522" width="9" style="66"/>
    <col min="2523" max="2523" width="5.625" style="66" bestFit="1" customWidth="1"/>
    <col min="2524" max="2524" width="15.25" style="66" customWidth="1"/>
    <col min="2525" max="2525" width="5.625" style="66" bestFit="1" customWidth="1"/>
    <col min="2526" max="2526" width="9" style="66"/>
    <col min="2527" max="2530" width="9.625" style="66" customWidth="1"/>
    <col min="2531" max="2531" width="9.5" style="66" bestFit="1" customWidth="1"/>
    <col min="2532" max="2535" width="9.625" style="66" customWidth="1"/>
    <col min="2536" max="2536" width="11.125" style="66" customWidth="1"/>
    <col min="2537" max="2778" width="9" style="66"/>
    <col min="2779" max="2779" width="5.625" style="66" bestFit="1" customWidth="1"/>
    <col min="2780" max="2780" width="15.25" style="66" customWidth="1"/>
    <col min="2781" max="2781" width="5.625" style="66" bestFit="1" customWidth="1"/>
    <col min="2782" max="2782" width="9" style="66"/>
    <col min="2783" max="2786" width="9.625" style="66" customWidth="1"/>
    <col min="2787" max="2787" width="9.5" style="66" bestFit="1" customWidth="1"/>
    <col min="2788" max="2791" width="9.625" style="66" customWidth="1"/>
    <col min="2792" max="2792" width="11.125" style="66" customWidth="1"/>
    <col min="2793" max="3034" width="9" style="66"/>
    <col min="3035" max="3035" width="5.625" style="66" bestFit="1" customWidth="1"/>
    <col min="3036" max="3036" width="15.25" style="66" customWidth="1"/>
    <col min="3037" max="3037" width="5.625" style="66" bestFit="1" customWidth="1"/>
    <col min="3038" max="3038" width="9" style="66"/>
    <col min="3039" max="3042" width="9.625" style="66" customWidth="1"/>
    <col min="3043" max="3043" width="9.5" style="66" bestFit="1" customWidth="1"/>
    <col min="3044" max="3047" width="9.625" style="66" customWidth="1"/>
    <col min="3048" max="3048" width="11.125" style="66" customWidth="1"/>
    <col min="3049" max="3290" width="9" style="66"/>
    <col min="3291" max="3291" width="5.625" style="66" bestFit="1" customWidth="1"/>
    <col min="3292" max="3292" width="15.25" style="66" customWidth="1"/>
    <col min="3293" max="3293" width="5.625" style="66" bestFit="1" customWidth="1"/>
    <col min="3294" max="3294" width="9" style="66"/>
    <col min="3295" max="3298" width="9.625" style="66" customWidth="1"/>
    <col min="3299" max="3299" width="9.5" style="66" bestFit="1" customWidth="1"/>
    <col min="3300" max="3303" width="9.625" style="66" customWidth="1"/>
    <col min="3304" max="3304" width="11.125" style="66" customWidth="1"/>
    <col min="3305" max="3546" width="9" style="66"/>
    <col min="3547" max="3547" width="5.625" style="66" bestFit="1" customWidth="1"/>
    <col min="3548" max="3548" width="15.25" style="66" customWidth="1"/>
    <col min="3549" max="3549" width="5.625" style="66" bestFit="1" customWidth="1"/>
    <col min="3550" max="3550" width="9" style="66"/>
    <col min="3551" max="3554" width="9.625" style="66" customWidth="1"/>
    <col min="3555" max="3555" width="9.5" style="66" bestFit="1" customWidth="1"/>
    <col min="3556" max="3559" width="9.625" style="66" customWidth="1"/>
    <col min="3560" max="3560" width="11.125" style="66" customWidth="1"/>
    <col min="3561" max="3802" width="9" style="66"/>
    <col min="3803" max="3803" width="5.625" style="66" bestFit="1" customWidth="1"/>
    <col min="3804" max="3804" width="15.25" style="66" customWidth="1"/>
    <col min="3805" max="3805" width="5.625" style="66" bestFit="1" customWidth="1"/>
    <col min="3806" max="3806" width="9" style="66"/>
    <col min="3807" max="3810" width="9.625" style="66" customWidth="1"/>
    <col min="3811" max="3811" width="9.5" style="66" bestFit="1" customWidth="1"/>
    <col min="3812" max="3815" width="9.625" style="66" customWidth="1"/>
    <col min="3816" max="3816" width="11.125" style="66" customWidth="1"/>
    <col min="3817" max="4058" width="9" style="66"/>
    <col min="4059" max="4059" width="5.625" style="66" bestFit="1" customWidth="1"/>
    <col min="4060" max="4060" width="15.25" style="66" customWidth="1"/>
    <col min="4061" max="4061" width="5.625" style="66" bestFit="1" customWidth="1"/>
    <col min="4062" max="4062" width="9" style="66"/>
    <col min="4063" max="4066" width="9.625" style="66" customWidth="1"/>
    <col min="4067" max="4067" width="9.5" style="66" bestFit="1" customWidth="1"/>
    <col min="4068" max="4071" width="9.625" style="66" customWidth="1"/>
    <col min="4072" max="4072" width="11.125" style="66" customWidth="1"/>
    <col min="4073" max="4314" width="9" style="66"/>
    <col min="4315" max="4315" width="5.625" style="66" bestFit="1" customWidth="1"/>
    <col min="4316" max="4316" width="15.25" style="66" customWidth="1"/>
    <col min="4317" max="4317" width="5.625" style="66" bestFit="1" customWidth="1"/>
    <col min="4318" max="4318" width="9" style="66"/>
    <col min="4319" max="4322" width="9.625" style="66" customWidth="1"/>
    <col min="4323" max="4323" width="9.5" style="66" bestFit="1" customWidth="1"/>
    <col min="4324" max="4327" width="9.625" style="66" customWidth="1"/>
    <col min="4328" max="4328" width="11.125" style="66" customWidth="1"/>
    <col min="4329" max="4570" width="9" style="66"/>
    <col min="4571" max="4571" width="5.625" style="66" bestFit="1" customWidth="1"/>
    <col min="4572" max="4572" width="15.25" style="66" customWidth="1"/>
    <col min="4573" max="4573" width="5.625" style="66" bestFit="1" customWidth="1"/>
    <col min="4574" max="4574" width="9" style="66"/>
    <col min="4575" max="4578" width="9.625" style="66" customWidth="1"/>
    <col min="4579" max="4579" width="9.5" style="66" bestFit="1" customWidth="1"/>
    <col min="4580" max="4583" width="9.625" style="66" customWidth="1"/>
    <col min="4584" max="4584" width="11.125" style="66" customWidth="1"/>
    <col min="4585" max="4826" width="9" style="66"/>
    <col min="4827" max="4827" width="5.625" style="66" bestFit="1" customWidth="1"/>
    <col min="4828" max="4828" width="15.25" style="66" customWidth="1"/>
    <col min="4829" max="4829" width="5.625" style="66" bestFit="1" customWidth="1"/>
    <col min="4830" max="4830" width="9" style="66"/>
    <col min="4831" max="4834" width="9.625" style="66" customWidth="1"/>
    <col min="4835" max="4835" width="9.5" style="66" bestFit="1" customWidth="1"/>
    <col min="4836" max="4839" width="9.625" style="66" customWidth="1"/>
    <col min="4840" max="4840" width="11.125" style="66" customWidth="1"/>
    <col min="4841" max="5082" width="9" style="66"/>
    <col min="5083" max="5083" width="5.625" style="66" bestFit="1" customWidth="1"/>
    <col min="5084" max="5084" width="15.25" style="66" customWidth="1"/>
    <col min="5085" max="5085" width="5.625" style="66" bestFit="1" customWidth="1"/>
    <col min="5086" max="5086" width="9" style="66"/>
    <col min="5087" max="5090" width="9.625" style="66" customWidth="1"/>
    <col min="5091" max="5091" width="9.5" style="66" bestFit="1" customWidth="1"/>
    <col min="5092" max="5095" width="9.625" style="66" customWidth="1"/>
    <col min="5096" max="5096" width="11.125" style="66" customWidth="1"/>
    <col min="5097" max="5338" width="9" style="66"/>
    <col min="5339" max="5339" width="5.625" style="66" bestFit="1" customWidth="1"/>
    <col min="5340" max="5340" width="15.25" style="66" customWidth="1"/>
    <col min="5341" max="5341" width="5.625" style="66" bestFit="1" customWidth="1"/>
    <col min="5342" max="5342" width="9" style="66"/>
    <col min="5343" max="5346" width="9.625" style="66" customWidth="1"/>
    <col min="5347" max="5347" width="9.5" style="66" bestFit="1" customWidth="1"/>
    <col min="5348" max="5351" width="9.625" style="66" customWidth="1"/>
    <col min="5352" max="5352" width="11.125" style="66" customWidth="1"/>
    <col min="5353" max="5594" width="9" style="66"/>
    <col min="5595" max="5595" width="5.625" style="66" bestFit="1" customWidth="1"/>
    <col min="5596" max="5596" width="15.25" style="66" customWidth="1"/>
    <col min="5597" max="5597" width="5.625" style="66" bestFit="1" customWidth="1"/>
    <col min="5598" max="5598" width="9" style="66"/>
    <col min="5599" max="5602" width="9.625" style="66" customWidth="1"/>
    <col min="5603" max="5603" width="9.5" style="66" bestFit="1" customWidth="1"/>
    <col min="5604" max="5607" width="9.625" style="66" customWidth="1"/>
    <col min="5608" max="5608" width="11.125" style="66" customWidth="1"/>
    <col min="5609" max="5850" width="9" style="66"/>
    <col min="5851" max="5851" width="5.625" style="66" bestFit="1" customWidth="1"/>
    <col min="5852" max="5852" width="15.25" style="66" customWidth="1"/>
    <col min="5853" max="5853" width="5.625" style="66" bestFit="1" customWidth="1"/>
    <col min="5854" max="5854" width="9" style="66"/>
    <col min="5855" max="5858" width="9.625" style="66" customWidth="1"/>
    <col min="5859" max="5859" width="9.5" style="66" bestFit="1" customWidth="1"/>
    <col min="5860" max="5863" width="9.625" style="66" customWidth="1"/>
    <col min="5864" max="5864" width="11.125" style="66" customWidth="1"/>
    <col min="5865" max="6106" width="9" style="66"/>
    <col min="6107" max="6107" width="5.625" style="66" bestFit="1" customWidth="1"/>
    <col min="6108" max="6108" width="15.25" style="66" customWidth="1"/>
    <col min="6109" max="6109" width="5.625" style="66" bestFit="1" customWidth="1"/>
    <col min="6110" max="6110" width="9" style="66"/>
    <col min="6111" max="6114" width="9.625" style="66" customWidth="1"/>
    <col min="6115" max="6115" width="9.5" style="66" bestFit="1" customWidth="1"/>
    <col min="6116" max="6119" width="9.625" style="66" customWidth="1"/>
    <col min="6120" max="6120" width="11.125" style="66" customWidth="1"/>
    <col min="6121" max="6362" width="9" style="66"/>
    <col min="6363" max="6363" width="5.625" style="66" bestFit="1" customWidth="1"/>
    <col min="6364" max="6364" width="15.25" style="66" customWidth="1"/>
    <col min="6365" max="6365" width="5.625" style="66" bestFit="1" customWidth="1"/>
    <col min="6366" max="6366" width="9" style="66"/>
    <col min="6367" max="6370" width="9.625" style="66" customWidth="1"/>
    <col min="6371" max="6371" width="9.5" style="66" bestFit="1" customWidth="1"/>
    <col min="6372" max="6375" width="9.625" style="66" customWidth="1"/>
    <col min="6376" max="6376" width="11.125" style="66" customWidth="1"/>
    <col min="6377" max="6618" width="9" style="66"/>
    <col min="6619" max="6619" width="5.625" style="66" bestFit="1" customWidth="1"/>
    <col min="6620" max="6620" width="15.25" style="66" customWidth="1"/>
    <col min="6621" max="6621" width="5.625" style="66" bestFit="1" customWidth="1"/>
    <col min="6622" max="6622" width="9" style="66"/>
    <col min="6623" max="6626" width="9.625" style="66" customWidth="1"/>
    <col min="6627" max="6627" width="9.5" style="66" bestFit="1" customWidth="1"/>
    <col min="6628" max="6631" width="9.625" style="66" customWidth="1"/>
    <col min="6632" max="6632" width="11.125" style="66" customWidth="1"/>
    <col min="6633" max="6874" width="9" style="66"/>
    <col min="6875" max="6875" width="5.625" style="66" bestFit="1" customWidth="1"/>
    <col min="6876" max="6876" width="15.25" style="66" customWidth="1"/>
    <col min="6877" max="6877" width="5.625" style="66" bestFit="1" customWidth="1"/>
    <col min="6878" max="6878" width="9" style="66"/>
    <col min="6879" max="6882" width="9.625" style="66" customWidth="1"/>
    <col min="6883" max="6883" width="9.5" style="66" bestFit="1" customWidth="1"/>
    <col min="6884" max="6887" width="9.625" style="66" customWidth="1"/>
    <col min="6888" max="6888" width="11.125" style="66" customWidth="1"/>
    <col min="6889" max="7130" width="9" style="66"/>
    <col min="7131" max="7131" width="5.625" style="66" bestFit="1" customWidth="1"/>
    <col min="7132" max="7132" width="15.25" style="66" customWidth="1"/>
    <col min="7133" max="7133" width="5.625" style="66" bestFit="1" customWidth="1"/>
    <col min="7134" max="7134" width="9" style="66"/>
    <col min="7135" max="7138" width="9.625" style="66" customWidth="1"/>
    <col min="7139" max="7139" width="9.5" style="66" bestFit="1" customWidth="1"/>
    <col min="7140" max="7143" width="9.625" style="66" customWidth="1"/>
    <col min="7144" max="7144" width="11.125" style="66" customWidth="1"/>
    <col min="7145" max="7386" width="9" style="66"/>
    <col min="7387" max="7387" width="5.625" style="66" bestFit="1" customWidth="1"/>
    <col min="7388" max="7388" width="15.25" style="66" customWidth="1"/>
    <col min="7389" max="7389" width="5.625" style="66" bestFit="1" customWidth="1"/>
    <col min="7390" max="7390" width="9" style="66"/>
    <col min="7391" max="7394" width="9.625" style="66" customWidth="1"/>
    <col min="7395" max="7395" width="9.5" style="66" bestFit="1" customWidth="1"/>
    <col min="7396" max="7399" width="9.625" style="66" customWidth="1"/>
    <col min="7400" max="7400" width="11.125" style="66" customWidth="1"/>
    <col min="7401" max="7642" width="9" style="66"/>
    <col min="7643" max="7643" width="5.625" style="66" bestFit="1" customWidth="1"/>
    <col min="7644" max="7644" width="15.25" style="66" customWidth="1"/>
    <col min="7645" max="7645" width="5.625" style="66" bestFit="1" customWidth="1"/>
    <col min="7646" max="7646" width="9" style="66"/>
    <col min="7647" max="7650" width="9.625" style="66" customWidth="1"/>
    <col min="7651" max="7651" width="9.5" style="66" bestFit="1" customWidth="1"/>
    <col min="7652" max="7655" width="9.625" style="66" customWidth="1"/>
    <col min="7656" max="7656" width="11.125" style="66" customWidth="1"/>
    <col min="7657" max="7898" width="9" style="66"/>
    <col min="7899" max="7899" width="5.625" style="66" bestFit="1" customWidth="1"/>
    <col min="7900" max="7900" width="15.25" style="66" customWidth="1"/>
    <col min="7901" max="7901" width="5.625" style="66" bestFit="1" customWidth="1"/>
    <col min="7902" max="7902" width="9" style="66"/>
    <col min="7903" max="7906" width="9.625" style="66" customWidth="1"/>
    <col min="7907" max="7907" width="9.5" style="66" bestFit="1" customWidth="1"/>
    <col min="7908" max="7911" width="9.625" style="66" customWidth="1"/>
    <col min="7912" max="7912" width="11.125" style="66" customWidth="1"/>
    <col min="7913" max="8154" width="9" style="66"/>
    <col min="8155" max="8155" width="5.625" style="66" bestFit="1" customWidth="1"/>
    <col min="8156" max="8156" width="15.25" style="66" customWidth="1"/>
    <col min="8157" max="8157" width="5.625" style="66" bestFit="1" customWidth="1"/>
    <col min="8158" max="8158" width="9" style="66"/>
    <col min="8159" max="8162" width="9.625" style="66" customWidth="1"/>
    <col min="8163" max="8163" width="9.5" style="66" bestFit="1" customWidth="1"/>
    <col min="8164" max="8167" width="9.625" style="66" customWidth="1"/>
    <col min="8168" max="8168" width="11.125" style="66" customWidth="1"/>
    <col min="8169" max="8410" width="9" style="66"/>
    <col min="8411" max="8411" width="5.625" style="66" bestFit="1" customWidth="1"/>
    <col min="8412" max="8412" width="15.25" style="66" customWidth="1"/>
    <col min="8413" max="8413" width="5.625" style="66" bestFit="1" customWidth="1"/>
    <col min="8414" max="8414" width="9" style="66"/>
    <col min="8415" max="8418" width="9.625" style="66" customWidth="1"/>
    <col min="8419" max="8419" width="9.5" style="66" bestFit="1" customWidth="1"/>
    <col min="8420" max="8423" width="9.625" style="66" customWidth="1"/>
    <col min="8424" max="8424" width="11.125" style="66" customWidth="1"/>
    <col min="8425" max="8666" width="9" style="66"/>
    <col min="8667" max="8667" width="5.625" style="66" bestFit="1" customWidth="1"/>
    <col min="8668" max="8668" width="15.25" style="66" customWidth="1"/>
    <col min="8669" max="8669" width="5.625" style="66" bestFit="1" customWidth="1"/>
    <col min="8670" max="8670" width="9" style="66"/>
    <col min="8671" max="8674" width="9.625" style="66" customWidth="1"/>
    <col min="8675" max="8675" width="9.5" style="66" bestFit="1" customWidth="1"/>
    <col min="8676" max="8679" width="9.625" style="66" customWidth="1"/>
    <col min="8680" max="8680" width="11.125" style="66" customWidth="1"/>
    <col min="8681" max="8922" width="9" style="66"/>
    <col min="8923" max="8923" width="5.625" style="66" bestFit="1" customWidth="1"/>
    <col min="8924" max="8924" width="15.25" style="66" customWidth="1"/>
    <col min="8925" max="8925" width="5.625" style="66" bestFit="1" customWidth="1"/>
    <col min="8926" max="8926" width="9" style="66"/>
    <col min="8927" max="8930" width="9.625" style="66" customWidth="1"/>
    <col min="8931" max="8931" width="9.5" style="66" bestFit="1" customWidth="1"/>
    <col min="8932" max="8935" width="9.625" style="66" customWidth="1"/>
    <col min="8936" max="8936" width="11.125" style="66" customWidth="1"/>
    <col min="8937" max="9178" width="9" style="66"/>
    <col min="9179" max="9179" width="5.625" style="66" bestFit="1" customWidth="1"/>
    <col min="9180" max="9180" width="15.25" style="66" customWidth="1"/>
    <col min="9181" max="9181" width="5.625" style="66" bestFit="1" customWidth="1"/>
    <col min="9182" max="9182" width="9" style="66"/>
    <col min="9183" max="9186" width="9.625" style="66" customWidth="1"/>
    <col min="9187" max="9187" width="9.5" style="66" bestFit="1" customWidth="1"/>
    <col min="9188" max="9191" width="9.625" style="66" customWidth="1"/>
    <col min="9192" max="9192" width="11.125" style="66" customWidth="1"/>
    <col min="9193" max="9434" width="9" style="66"/>
    <col min="9435" max="9435" width="5.625" style="66" bestFit="1" customWidth="1"/>
    <col min="9436" max="9436" width="15.25" style="66" customWidth="1"/>
    <col min="9437" max="9437" width="5.625" style="66" bestFit="1" customWidth="1"/>
    <col min="9438" max="9438" width="9" style="66"/>
    <col min="9439" max="9442" width="9.625" style="66" customWidth="1"/>
    <col min="9443" max="9443" width="9.5" style="66" bestFit="1" customWidth="1"/>
    <col min="9444" max="9447" width="9.625" style="66" customWidth="1"/>
    <col min="9448" max="9448" width="11.125" style="66" customWidth="1"/>
    <col min="9449" max="9690" width="9" style="66"/>
    <col min="9691" max="9691" width="5.625" style="66" bestFit="1" customWidth="1"/>
    <col min="9692" max="9692" width="15.25" style="66" customWidth="1"/>
    <col min="9693" max="9693" width="5.625" style="66" bestFit="1" customWidth="1"/>
    <col min="9694" max="9694" width="9" style="66"/>
    <col min="9695" max="9698" width="9.625" style="66" customWidth="1"/>
    <col min="9699" max="9699" width="9.5" style="66" bestFit="1" customWidth="1"/>
    <col min="9700" max="9703" width="9.625" style="66" customWidth="1"/>
    <col min="9704" max="9704" width="11.125" style="66" customWidth="1"/>
    <col min="9705" max="9946" width="9" style="66"/>
    <col min="9947" max="9947" width="5.625" style="66" bestFit="1" customWidth="1"/>
    <col min="9948" max="9948" width="15.25" style="66" customWidth="1"/>
    <col min="9949" max="9949" width="5.625" style="66" bestFit="1" customWidth="1"/>
    <col min="9950" max="9950" width="9" style="66"/>
    <col min="9951" max="9954" width="9.625" style="66" customWidth="1"/>
    <col min="9955" max="9955" width="9.5" style="66" bestFit="1" customWidth="1"/>
    <col min="9956" max="9959" width="9.625" style="66" customWidth="1"/>
    <col min="9960" max="9960" width="11.125" style="66" customWidth="1"/>
    <col min="9961" max="10202" width="9" style="66"/>
    <col min="10203" max="10203" width="5.625" style="66" bestFit="1" customWidth="1"/>
    <col min="10204" max="10204" width="15.25" style="66" customWidth="1"/>
    <col min="10205" max="10205" width="5.625" style="66" bestFit="1" customWidth="1"/>
    <col min="10206" max="10206" width="9" style="66"/>
    <col min="10207" max="10210" width="9.625" style="66" customWidth="1"/>
    <col min="10211" max="10211" width="9.5" style="66" bestFit="1" customWidth="1"/>
    <col min="10212" max="10215" width="9.625" style="66" customWidth="1"/>
    <col min="10216" max="10216" width="11.125" style="66" customWidth="1"/>
    <col min="10217" max="10458" width="9" style="66"/>
    <col min="10459" max="10459" width="5.625" style="66" bestFit="1" customWidth="1"/>
    <col min="10460" max="10460" width="15.25" style="66" customWidth="1"/>
    <col min="10461" max="10461" width="5.625" style="66" bestFit="1" customWidth="1"/>
    <col min="10462" max="10462" width="9" style="66"/>
    <col min="10463" max="10466" width="9.625" style="66" customWidth="1"/>
    <col min="10467" max="10467" width="9.5" style="66" bestFit="1" customWidth="1"/>
    <col min="10468" max="10471" width="9.625" style="66" customWidth="1"/>
    <col min="10472" max="10472" width="11.125" style="66" customWidth="1"/>
    <col min="10473" max="10714" width="9" style="66"/>
    <col min="10715" max="10715" width="5.625" style="66" bestFit="1" customWidth="1"/>
    <col min="10716" max="10716" width="15.25" style="66" customWidth="1"/>
    <col min="10717" max="10717" width="5.625" style="66" bestFit="1" customWidth="1"/>
    <col min="10718" max="10718" width="9" style="66"/>
    <col min="10719" max="10722" width="9.625" style="66" customWidth="1"/>
    <col min="10723" max="10723" width="9.5" style="66" bestFit="1" customWidth="1"/>
    <col min="10724" max="10727" width="9.625" style="66" customWidth="1"/>
    <col min="10728" max="10728" width="11.125" style="66" customWidth="1"/>
    <col min="10729" max="10970" width="9" style="66"/>
    <col min="10971" max="10971" width="5.625" style="66" bestFit="1" customWidth="1"/>
    <col min="10972" max="10972" width="15.25" style="66" customWidth="1"/>
    <col min="10973" max="10973" width="5.625" style="66" bestFit="1" customWidth="1"/>
    <col min="10974" max="10974" width="9" style="66"/>
    <col min="10975" max="10978" width="9.625" style="66" customWidth="1"/>
    <col min="10979" max="10979" width="9.5" style="66" bestFit="1" customWidth="1"/>
    <col min="10980" max="10983" width="9.625" style="66" customWidth="1"/>
    <col min="10984" max="10984" width="11.125" style="66" customWidth="1"/>
    <col min="10985" max="11226" width="9" style="66"/>
    <col min="11227" max="11227" width="5.625" style="66" bestFit="1" customWidth="1"/>
    <col min="11228" max="11228" width="15.25" style="66" customWidth="1"/>
    <col min="11229" max="11229" width="5.625" style="66" bestFit="1" customWidth="1"/>
    <col min="11230" max="11230" width="9" style="66"/>
    <col min="11231" max="11234" width="9.625" style="66" customWidth="1"/>
    <col min="11235" max="11235" width="9.5" style="66" bestFit="1" customWidth="1"/>
    <col min="11236" max="11239" width="9.625" style="66" customWidth="1"/>
    <col min="11240" max="11240" width="11.125" style="66" customWidth="1"/>
    <col min="11241" max="11482" width="9" style="66"/>
    <col min="11483" max="11483" width="5.625" style="66" bestFit="1" customWidth="1"/>
    <col min="11484" max="11484" width="15.25" style="66" customWidth="1"/>
    <col min="11485" max="11485" width="5.625" style="66" bestFit="1" customWidth="1"/>
    <col min="11486" max="11486" width="9" style="66"/>
    <col min="11487" max="11490" width="9.625" style="66" customWidth="1"/>
    <col min="11491" max="11491" width="9.5" style="66" bestFit="1" customWidth="1"/>
    <col min="11492" max="11495" width="9.625" style="66" customWidth="1"/>
    <col min="11496" max="11496" width="11.125" style="66" customWidth="1"/>
    <col min="11497" max="11738" width="9" style="66"/>
    <col min="11739" max="11739" width="5.625" style="66" bestFit="1" customWidth="1"/>
    <col min="11740" max="11740" width="15.25" style="66" customWidth="1"/>
    <col min="11741" max="11741" width="5.625" style="66" bestFit="1" customWidth="1"/>
    <col min="11742" max="11742" width="9" style="66"/>
    <col min="11743" max="11746" width="9.625" style="66" customWidth="1"/>
    <col min="11747" max="11747" width="9.5" style="66" bestFit="1" customWidth="1"/>
    <col min="11748" max="11751" width="9.625" style="66" customWidth="1"/>
    <col min="11752" max="11752" width="11.125" style="66" customWidth="1"/>
    <col min="11753" max="11994" width="9" style="66"/>
    <col min="11995" max="11995" width="5.625" style="66" bestFit="1" customWidth="1"/>
    <col min="11996" max="11996" width="15.25" style="66" customWidth="1"/>
    <col min="11997" max="11997" width="5.625" style="66" bestFit="1" customWidth="1"/>
    <col min="11998" max="11998" width="9" style="66"/>
    <col min="11999" max="12002" width="9.625" style="66" customWidth="1"/>
    <col min="12003" max="12003" width="9.5" style="66" bestFit="1" customWidth="1"/>
    <col min="12004" max="12007" width="9.625" style="66" customWidth="1"/>
    <col min="12008" max="12008" width="11.125" style="66" customWidth="1"/>
    <col min="12009" max="12250" width="9" style="66"/>
    <col min="12251" max="12251" width="5.625" style="66" bestFit="1" customWidth="1"/>
    <col min="12252" max="12252" width="15.25" style="66" customWidth="1"/>
    <col min="12253" max="12253" width="5.625" style="66" bestFit="1" customWidth="1"/>
    <col min="12254" max="12254" width="9" style="66"/>
    <col min="12255" max="12258" width="9.625" style="66" customWidth="1"/>
    <col min="12259" max="12259" width="9.5" style="66" bestFit="1" customWidth="1"/>
    <col min="12260" max="12263" width="9.625" style="66" customWidth="1"/>
    <col min="12264" max="12264" width="11.125" style="66" customWidth="1"/>
    <col min="12265" max="12506" width="9" style="66"/>
    <col min="12507" max="12507" width="5.625" style="66" bestFit="1" customWidth="1"/>
    <col min="12508" max="12508" width="15.25" style="66" customWidth="1"/>
    <col min="12509" max="12509" width="5.625" style="66" bestFit="1" customWidth="1"/>
    <col min="12510" max="12510" width="9" style="66"/>
    <col min="12511" max="12514" width="9.625" style="66" customWidth="1"/>
    <col min="12515" max="12515" width="9.5" style="66" bestFit="1" customWidth="1"/>
    <col min="12516" max="12519" width="9.625" style="66" customWidth="1"/>
    <col min="12520" max="12520" width="11.125" style="66" customWidth="1"/>
    <col min="12521" max="12762" width="9" style="66"/>
    <col min="12763" max="12763" width="5.625" style="66" bestFit="1" customWidth="1"/>
    <col min="12764" max="12764" width="15.25" style="66" customWidth="1"/>
    <col min="12765" max="12765" width="5.625" style="66" bestFit="1" customWidth="1"/>
    <col min="12766" max="12766" width="9" style="66"/>
    <col min="12767" max="12770" width="9.625" style="66" customWidth="1"/>
    <col min="12771" max="12771" width="9.5" style="66" bestFit="1" customWidth="1"/>
    <col min="12772" max="12775" width="9.625" style="66" customWidth="1"/>
    <col min="12776" max="12776" width="11.125" style="66" customWidth="1"/>
    <col min="12777" max="13018" width="9" style="66"/>
    <col min="13019" max="13019" width="5.625" style="66" bestFit="1" customWidth="1"/>
    <col min="13020" max="13020" width="15.25" style="66" customWidth="1"/>
    <col min="13021" max="13021" width="5.625" style="66" bestFit="1" customWidth="1"/>
    <col min="13022" max="13022" width="9" style="66"/>
    <col min="13023" max="13026" width="9.625" style="66" customWidth="1"/>
    <col min="13027" max="13027" width="9.5" style="66" bestFit="1" customWidth="1"/>
    <col min="13028" max="13031" width="9.625" style="66" customWidth="1"/>
    <col min="13032" max="13032" width="11.125" style="66" customWidth="1"/>
    <col min="13033" max="13274" width="9" style="66"/>
    <col min="13275" max="13275" width="5.625" style="66" bestFit="1" customWidth="1"/>
    <col min="13276" max="13276" width="15.25" style="66" customWidth="1"/>
    <col min="13277" max="13277" width="5.625" style="66" bestFit="1" customWidth="1"/>
    <col min="13278" max="13278" width="9" style="66"/>
    <col min="13279" max="13282" width="9.625" style="66" customWidth="1"/>
    <col min="13283" max="13283" width="9.5" style="66" bestFit="1" customWidth="1"/>
    <col min="13284" max="13287" width="9.625" style="66" customWidth="1"/>
    <col min="13288" max="13288" width="11.125" style="66" customWidth="1"/>
    <col min="13289" max="13530" width="9" style="66"/>
    <col min="13531" max="13531" width="5.625" style="66" bestFit="1" customWidth="1"/>
    <col min="13532" max="13532" width="15.25" style="66" customWidth="1"/>
    <col min="13533" max="13533" width="5.625" style="66" bestFit="1" customWidth="1"/>
    <col min="13534" max="13534" width="9" style="66"/>
    <col min="13535" max="13538" width="9.625" style="66" customWidth="1"/>
    <col min="13539" max="13539" width="9.5" style="66" bestFit="1" customWidth="1"/>
    <col min="13540" max="13543" width="9.625" style="66" customWidth="1"/>
    <col min="13544" max="13544" width="11.125" style="66" customWidth="1"/>
    <col min="13545" max="13786" width="9" style="66"/>
    <col min="13787" max="13787" width="5.625" style="66" bestFit="1" customWidth="1"/>
    <col min="13788" max="13788" width="15.25" style="66" customWidth="1"/>
    <col min="13789" max="13789" width="5.625" style="66" bestFit="1" customWidth="1"/>
    <col min="13790" max="13790" width="9" style="66"/>
    <col min="13791" max="13794" width="9.625" style="66" customWidth="1"/>
    <col min="13795" max="13795" width="9.5" style="66" bestFit="1" customWidth="1"/>
    <col min="13796" max="13799" width="9.625" style="66" customWidth="1"/>
    <col min="13800" max="13800" width="11.125" style="66" customWidth="1"/>
    <col min="13801" max="14042" width="9" style="66"/>
    <col min="14043" max="14043" width="5.625" style="66" bestFit="1" customWidth="1"/>
    <col min="14044" max="14044" width="15.25" style="66" customWidth="1"/>
    <col min="14045" max="14045" width="5.625" style="66" bestFit="1" customWidth="1"/>
    <col min="14046" max="14046" width="9" style="66"/>
    <col min="14047" max="14050" width="9.625" style="66" customWidth="1"/>
    <col min="14051" max="14051" width="9.5" style="66" bestFit="1" customWidth="1"/>
    <col min="14052" max="14055" width="9.625" style="66" customWidth="1"/>
    <col min="14056" max="14056" width="11.125" style="66" customWidth="1"/>
    <col min="14057" max="14298" width="9" style="66"/>
    <col min="14299" max="14299" width="5.625" style="66" bestFit="1" customWidth="1"/>
    <col min="14300" max="14300" width="15.25" style="66" customWidth="1"/>
    <col min="14301" max="14301" width="5.625" style="66" bestFit="1" customWidth="1"/>
    <col min="14302" max="14302" width="9" style="66"/>
    <col min="14303" max="14306" width="9.625" style="66" customWidth="1"/>
    <col min="14307" max="14307" width="9.5" style="66" bestFit="1" customWidth="1"/>
    <col min="14308" max="14311" width="9.625" style="66" customWidth="1"/>
    <col min="14312" max="14312" width="11.125" style="66" customWidth="1"/>
    <col min="14313" max="14554" width="9" style="66"/>
    <col min="14555" max="14555" width="5.625" style="66" bestFit="1" customWidth="1"/>
    <col min="14556" max="14556" width="15.25" style="66" customWidth="1"/>
    <col min="14557" max="14557" width="5.625" style="66" bestFit="1" customWidth="1"/>
    <col min="14558" max="14558" width="9" style="66"/>
    <col min="14559" max="14562" width="9.625" style="66" customWidth="1"/>
    <col min="14563" max="14563" width="9.5" style="66" bestFit="1" customWidth="1"/>
    <col min="14564" max="14567" width="9.625" style="66" customWidth="1"/>
    <col min="14568" max="14568" width="11.125" style="66" customWidth="1"/>
    <col min="14569" max="14810" width="9" style="66"/>
    <col min="14811" max="14811" width="5.625" style="66" bestFit="1" customWidth="1"/>
    <col min="14812" max="14812" width="15.25" style="66" customWidth="1"/>
    <col min="14813" max="14813" width="5.625" style="66" bestFit="1" customWidth="1"/>
    <col min="14814" max="14814" width="9" style="66"/>
    <col min="14815" max="14818" width="9.625" style="66" customWidth="1"/>
    <col min="14819" max="14819" width="9.5" style="66" bestFit="1" customWidth="1"/>
    <col min="14820" max="14823" width="9.625" style="66" customWidth="1"/>
    <col min="14824" max="14824" width="11.125" style="66" customWidth="1"/>
    <col min="14825" max="15066" width="9" style="66"/>
    <col min="15067" max="15067" width="5.625" style="66" bestFit="1" customWidth="1"/>
    <col min="15068" max="15068" width="15.25" style="66" customWidth="1"/>
    <col min="15069" max="15069" width="5.625" style="66" bestFit="1" customWidth="1"/>
    <col min="15070" max="15070" width="9" style="66"/>
    <col min="15071" max="15074" width="9.625" style="66" customWidth="1"/>
    <col min="15075" max="15075" width="9.5" style="66" bestFit="1" customWidth="1"/>
    <col min="15076" max="15079" width="9.625" style="66" customWidth="1"/>
    <col min="15080" max="15080" width="11.125" style="66" customWidth="1"/>
    <col min="15081" max="15322" width="9" style="66"/>
    <col min="15323" max="15323" width="5.625" style="66" bestFit="1" customWidth="1"/>
    <col min="15324" max="15324" width="15.25" style="66" customWidth="1"/>
    <col min="15325" max="15325" width="5.625" style="66" bestFit="1" customWidth="1"/>
    <col min="15326" max="15326" width="9" style="66"/>
    <col min="15327" max="15330" width="9.625" style="66" customWidth="1"/>
    <col min="15331" max="15331" width="9.5" style="66" bestFit="1" customWidth="1"/>
    <col min="15332" max="15335" width="9.625" style="66" customWidth="1"/>
    <col min="15336" max="15336" width="11.125" style="66" customWidth="1"/>
    <col min="15337" max="15578" width="9" style="66"/>
    <col min="15579" max="15579" width="5.625" style="66" bestFit="1" customWidth="1"/>
    <col min="15580" max="15580" width="15.25" style="66" customWidth="1"/>
    <col min="15581" max="15581" width="5.625" style="66" bestFit="1" customWidth="1"/>
    <col min="15582" max="15582" width="9" style="66"/>
    <col min="15583" max="15586" width="9.625" style="66" customWidth="1"/>
    <col min="15587" max="15587" width="9.5" style="66" bestFit="1" customWidth="1"/>
    <col min="15588" max="15591" width="9.625" style="66" customWidth="1"/>
    <col min="15592" max="15592" width="11.125" style="66" customWidth="1"/>
    <col min="15593" max="15834" width="9" style="66"/>
    <col min="15835" max="15835" width="5.625" style="66" bestFit="1" customWidth="1"/>
    <col min="15836" max="15836" width="15.25" style="66" customWidth="1"/>
    <col min="15837" max="15837" width="5.625" style="66" bestFit="1" customWidth="1"/>
    <col min="15838" max="15838" width="9" style="66"/>
    <col min="15839" max="15842" width="9.625" style="66" customWidth="1"/>
    <col min="15843" max="15843" width="9.5" style="66" bestFit="1" customWidth="1"/>
    <col min="15844" max="15847" width="9.625" style="66" customWidth="1"/>
    <col min="15848" max="15848" width="11.125" style="66" customWidth="1"/>
    <col min="15849" max="16090" width="9" style="66"/>
    <col min="16091" max="16091" width="5.625" style="66" bestFit="1" customWidth="1"/>
    <col min="16092" max="16092" width="15.25" style="66" customWidth="1"/>
    <col min="16093" max="16093" width="5.625" style="66" bestFit="1" customWidth="1"/>
    <col min="16094" max="16094" width="9" style="66"/>
    <col min="16095" max="16098" width="9.625" style="66" customWidth="1"/>
    <col min="16099" max="16099" width="9.5" style="66" bestFit="1" customWidth="1"/>
    <col min="16100" max="16103" width="9.625" style="66" customWidth="1"/>
    <col min="16104" max="16104" width="11.125" style="66" customWidth="1"/>
    <col min="16105" max="16384" width="9" style="66"/>
  </cols>
  <sheetData>
    <row r="1" spans="1:13" s="37" customFormat="1" ht="13.5" customHeight="1">
      <c r="A1" s="38"/>
      <c r="B1" s="38"/>
      <c r="C1" s="38"/>
      <c r="D1" s="38"/>
      <c r="E1" s="38"/>
      <c r="F1" s="38"/>
      <c r="G1" s="38"/>
      <c r="I1" s="38"/>
      <c r="M1" s="65" t="s">
        <v>326</v>
      </c>
    </row>
    <row r="2" spans="1:13" ht="13.5" customHeight="1">
      <c r="A2" s="92" t="s">
        <v>325</v>
      </c>
    </row>
    <row r="3" spans="1:13" ht="13.5" customHeight="1">
      <c r="A3" s="66"/>
      <c r="E3" s="64" t="s">
        <v>629</v>
      </c>
    </row>
    <row r="4" spans="1:13" s="37" customFormat="1" ht="13.5" customHeight="1">
      <c r="A4" s="740" t="s">
        <v>266</v>
      </c>
      <c r="B4" s="743" t="s">
        <v>324</v>
      </c>
      <c r="C4" s="744"/>
      <c r="D4" s="749" t="s">
        <v>323</v>
      </c>
      <c r="E4" s="752" t="s">
        <v>322</v>
      </c>
      <c r="F4" s="752"/>
      <c r="G4" s="752"/>
      <c r="H4" s="752"/>
      <c r="I4" s="752" t="s">
        <v>321</v>
      </c>
      <c r="J4" s="752"/>
      <c r="K4" s="752"/>
      <c r="L4" s="752"/>
      <c r="M4" s="753"/>
    </row>
    <row r="5" spans="1:13" s="37" customFormat="1" ht="13.5" customHeight="1">
      <c r="A5" s="741"/>
      <c r="B5" s="745"/>
      <c r="C5" s="746"/>
      <c r="D5" s="750"/>
      <c r="E5" s="754" t="s">
        <v>320</v>
      </c>
      <c r="F5" s="91" t="s">
        <v>319</v>
      </c>
      <c r="G5" s="90" t="s">
        <v>318</v>
      </c>
      <c r="H5" s="756" t="s">
        <v>317</v>
      </c>
      <c r="I5" s="754" t="s">
        <v>320</v>
      </c>
      <c r="J5" s="91" t="s">
        <v>319</v>
      </c>
      <c r="K5" s="90" t="s">
        <v>318</v>
      </c>
      <c r="L5" s="758" t="s">
        <v>317</v>
      </c>
      <c r="M5" s="758" t="s">
        <v>315</v>
      </c>
    </row>
    <row r="6" spans="1:13" s="37" customFormat="1" ht="13.5" customHeight="1" thickBot="1">
      <c r="A6" s="742"/>
      <c r="B6" s="747"/>
      <c r="C6" s="748"/>
      <c r="D6" s="751"/>
      <c r="E6" s="755"/>
      <c r="F6" s="89">
        <v>2020</v>
      </c>
      <c r="G6" s="88" t="s">
        <v>655</v>
      </c>
      <c r="H6" s="757"/>
      <c r="I6" s="755"/>
      <c r="J6" s="89">
        <v>2020</v>
      </c>
      <c r="K6" s="88" t="s">
        <v>655</v>
      </c>
      <c r="L6" s="759"/>
      <c r="M6" s="759"/>
    </row>
    <row r="7" spans="1:13" s="37" customFormat="1" ht="13.5" customHeight="1" thickTop="1" thickBot="1">
      <c r="A7" s="760">
        <v>1</v>
      </c>
      <c r="B7" s="761" t="s">
        <v>580</v>
      </c>
      <c r="C7" s="762" t="s">
        <v>267</v>
      </c>
      <c r="D7" s="78" t="s">
        <v>314</v>
      </c>
      <c r="E7" s="85" t="s">
        <v>313</v>
      </c>
      <c r="F7" s="84"/>
      <c r="G7" s="84"/>
      <c r="H7" s="83">
        <f t="shared" ref="H7:H38" si="0">+F7+G7*12</f>
        <v>0</v>
      </c>
      <c r="I7" s="763" t="s">
        <v>312</v>
      </c>
      <c r="J7" s="84"/>
      <c r="K7" s="84"/>
      <c r="L7" s="83">
        <f t="shared" ref="L7:L38" si="1">+J7+K7*12</f>
        <v>0</v>
      </c>
      <c r="M7" s="765">
        <f>SUM(L7:L8)</f>
        <v>0</v>
      </c>
    </row>
    <row r="8" spans="1:13" s="37" customFormat="1" ht="13.5" customHeight="1" thickTop="1" thickBot="1">
      <c r="A8" s="760"/>
      <c r="B8" s="761"/>
      <c r="C8" s="762"/>
      <c r="D8" s="73" t="s">
        <v>316</v>
      </c>
      <c r="E8" s="87" t="s">
        <v>310</v>
      </c>
      <c r="F8" s="86"/>
      <c r="G8" s="86"/>
      <c r="H8" s="79">
        <f t="shared" si="0"/>
        <v>0</v>
      </c>
      <c r="I8" s="764"/>
      <c r="J8" s="86"/>
      <c r="K8" s="86"/>
      <c r="L8" s="79">
        <f t="shared" si="1"/>
        <v>0</v>
      </c>
      <c r="M8" s="766"/>
    </row>
    <row r="9" spans="1:13" s="37" customFormat="1" ht="13.5" customHeight="1" thickTop="1" thickBot="1">
      <c r="A9" s="767">
        <f>+A7+1</f>
        <v>2</v>
      </c>
      <c r="B9" s="761" t="s">
        <v>581</v>
      </c>
      <c r="C9" s="769" t="s">
        <v>267</v>
      </c>
      <c r="D9" s="78" t="s">
        <v>314</v>
      </c>
      <c r="E9" s="85" t="s">
        <v>313</v>
      </c>
      <c r="F9" s="84"/>
      <c r="G9" s="84"/>
      <c r="H9" s="83">
        <f t="shared" si="0"/>
        <v>0</v>
      </c>
      <c r="I9" s="763" t="s">
        <v>312</v>
      </c>
      <c r="J9" s="84"/>
      <c r="K9" s="84"/>
      <c r="L9" s="83">
        <f t="shared" si="1"/>
        <v>0</v>
      </c>
      <c r="M9" s="765">
        <f>SUM(L9:L10)</f>
        <v>0</v>
      </c>
    </row>
    <row r="10" spans="1:13" s="37" customFormat="1" ht="13.5" customHeight="1" thickTop="1" thickBot="1">
      <c r="A10" s="768"/>
      <c r="B10" s="761"/>
      <c r="C10" s="769"/>
      <c r="D10" s="82" t="s">
        <v>316</v>
      </c>
      <c r="E10" s="81" t="s">
        <v>310</v>
      </c>
      <c r="F10" s="80"/>
      <c r="G10" s="80"/>
      <c r="H10" s="79">
        <f t="shared" si="0"/>
        <v>0</v>
      </c>
      <c r="I10" s="770"/>
      <c r="J10" s="80"/>
      <c r="K10" s="80"/>
      <c r="L10" s="79">
        <f t="shared" si="1"/>
        <v>0</v>
      </c>
      <c r="M10" s="771"/>
    </row>
    <row r="11" spans="1:13" s="37" customFormat="1" ht="13.5" customHeight="1" thickTop="1" thickBot="1">
      <c r="A11" s="767">
        <f>+A9+1</f>
        <v>3</v>
      </c>
      <c r="B11" s="761" t="s">
        <v>582</v>
      </c>
      <c r="C11" s="769" t="s">
        <v>267</v>
      </c>
      <c r="D11" s="78" t="s">
        <v>314</v>
      </c>
      <c r="E11" s="85" t="s">
        <v>313</v>
      </c>
      <c r="F11" s="84"/>
      <c r="G11" s="84"/>
      <c r="H11" s="83">
        <f t="shared" si="0"/>
        <v>0</v>
      </c>
      <c r="I11" s="763" t="s">
        <v>312</v>
      </c>
      <c r="J11" s="84"/>
      <c r="K11" s="84"/>
      <c r="L11" s="83">
        <f t="shared" si="1"/>
        <v>0</v>
      </c>
      <c r="M11" s="765">
        <f>SUM(L11:L12)</f>
        <v>0</v>
      </c>
    </row>
    <row r="12" spans="1:13" s="37" customFormat="1" ht="13.5" customHeight="1" thickTop="1" thickBot="1">
      <c r="A12" s="768"/>
      <c r="B12" s="761"/>
      <c r="C12" s="769"/>
      <c r="D12" s="82" t="s">
        <v>316</v>
      </c>
      <c r="E12" s="81" t="s">
        <v>310</v>
      </c>
      <c r="F12" s="80"/>
      <c r="G12" s="80"/>
      <c r="H12" s="79">
        <f t="shared" si="0"/>
        <v>0</v>
      </c>
      <c r="I12" s="770"/>
      <c r="J12" s="80"/>
      <c r="K12" s="80"/>
      <c r="L12" s="79">
        <f t="shared" si="1"/>
        <v>0</v>
      </c>
      <c r="M12" s="771"/>
    </row>
    <row r="13" spans="1:13" s="37" customFormat="1" ht="13.5" customHeight="1" thickTop="1" thickBot="1">
      <c r="A13" s="767">
        <f>+A11+1</f>
        <v>4</v>
      </c>
      <c r="B13" s="761" t="s">
        <v>583</v>
      </c>
      <c r="C13" s="769" t="s">
        <v>267</v>
      </c>
      <c r="D13" s="78" t="s">
        <v>314</v>
      </c>
      <c r="E13" s="85" t="s">
        <v>313</v>
      </c>
      <c r="F13" s="84"/>
      <c r="G13" s="84"/>
      <c r="H13" s="83">
        <f t="shared" si="0"/>
        <v>0</v>
      </c>
      <c r="I13" s="763" t="s">
        <v>312</v>
      </c>
      <c r="J13" s="84"/>
      <c r="K13" s="84"/>
      <c r="L13" s="83">
        <f t="shared" si="1"/>
        <v>0</v>
      </c>
      <c r="M13" s="765">
        <f>SUM(L13:L14)</f>
        <v>0</v>
      </c>
    </row>
    <row r="14" spans="1:13" s="37" customFormat="1" ht="13.5" customHeight="1" thickTop="1" thickBot="1">
      <c r="A14" s="768"/>
      <c r="B14" s="761"/>
      <c r="C14" s="769"/>
      <c r="D14" s="82" t="s">
        <v>316</v>
      </c>
      <c r="E14" s="81" t="s">
        <v>310</v>
      </c>
      <c r="F14" s="80"/>
      <c r="G14" s="80"/>
      <c r="H14" s="79">
        <f t="shared" si="0"/>
        <v>0</v>
      </c>
      <c r="I14" s="770"/>
      <c r="J14" s="80"/>
      <c r="K14" s="80"/>
      <c r="L14" s="79">
        <f t="shared" si="1"/>
        <v>0</v>
      </c>
      <c r="M14" s="771"/>
    </row>
    <row r="15" spans="1:13" s="37" customFormat="1" ht="13.5" customHeight="1" thickTop="1" thickBot="1">
      <c r="A15" s="767">
        <f>+A13+1</f>
        <v>5</v>
      </c>
      <c r="B15" s="761" t="s">
        <v>584</v>
      </c>
      <c r="C15" s="769" t="s">
        <v>267</v>
      </c>
      <c r="D15" s="78" t="s">
        <v>314</v>
      </c>
      <c r="E15" s="85" t="s">
        <v>313</v>
      </c>
      <c r="F15" s="84"/>
      <c r="G15" s="84"/>
      <c r="H15" s="83">
        <f t="shared" si="0"/>
        <v>0</v>
      </c>
      <c r="I15" s="763" t="s">
        <v>312</v>
      </c>
      <c r="J15" s="84"/>
      <c r="K15" s="84"/>
      <c r="L15" s="83">
        <f t="shared" si="1"/>
        <v>0</v>
      </c>
      <c r="M15" s="765">
        <f>SUM(L15:L16)</f>
        <v>0</v>
      </c>
    </row>
    <row r="16" spans="1:13" s="37" customFormat="1" ht="13.5" customHeight="1" thickTop="1" thickBot="1">
      <c r="A16" s="768"/>
      <c r="B16" s="761"/>
      <c r="C16" s="769"/>
      <c r="D16" s="82" t="s">
        <v>316</v>
      </c>
      <c r="E16" s="81" t="s">
        <v>310</v>
      </c>
      <c r="F16" s="80"/>
      <c r="G16" s="80"/>
      <c r="H16" s="79">
        <f t="shared" si="0"/>
        <v>0</v>
      </c>
      <c r="I16" s="770"/>
      <c r="J16" s="80"/>
      <c r="K16" s="80"/>
      <c r="L16" s="79">
        <f t="shared" si="1"/>
        <v>0</v>
      </c>
      <c r="M16" s="771"/>
    </row>
    <row r="17" spans="1:13" s="37" customFormat="1" ht="13.5" customHeight="1" thickTop="1" thickBot="1">
      <c r="A17" s="767">
        <f>+A15+1</f>
        <v>6</v>
      </c>
      <c r="B17" s="761" t="s">
        <v>585</v>
      </c>
      <c r="C17" s="769" t="s">
        <v>267</v>
      </c>
      <c r="D17" s="78" t="s">
        <v>314</v>
      </c>
      <c r="E17" s="85" t="s">
        <v>313</v>
      </c>
      <c r="F17" s="84"/>
      <c r="G17" s="84"/>
      <c r="H17" s="83">
        <f t="shared" si="0"/>
        <v>0</v>
      </c>
      <c r="I17" s="763" t="s">
        <v>312</v>
      </c>
      <c r="J17" s="84"/>
      <c r="K17" s="84"/>
      <c r="L17" s="83">
        <f t="shared" si="1"/>
        <v>0</v>
      </c>
      <c r="M17" s="765">
        <f>SUM(L17:L18)</f>
        <v>0</v>
      </c>
    </row>
    <row r="18" spans="1:13" s="37" customFormat="1" ht="13.5" customHeight="1" thickTop="1" thickBot="1">
      <c r="A18" s="768"/>
      <c r="B18" s="761"/>
      <c r="C18" s="769"/>
      <c r="D18" s="82" t="s">
        <v>316</v>
      </c>
      <c r="E18" s="81" t="s">
        <v>310</v>
      </c>
      <c r="F18" s="80"/>
      <c r="G18" s="80"/>
      <c r="H18" s="79">
        <f t="shared" si="0"/>
        <v>0</v>
      </c>
      <c r="I18" s="770"/>
      <c r="J18" s="80"/>
      <c r="K18" s="80"/>
      <c r="L18" s="79">
        <f t="shared" si="1"/>
        <v>0</v>
      </c>
      <c r="M18" s="771"/>
    </row>
    <row r="19" spans="1:13" s="37" customFormat="1" ht="13.5" customHeight="1" thickTop="1" thickBot="1">
      <c r="A19" s="767">
        <f>+A17+1</f>
        <v>7</v>
      </c>
      <c r="B19" s="761" t="s">
        <v>586</v>
      </c>
      <c r="C19" s="769" t="s">
        <v>267</v>
      </c>
      <c r="D19" s="78" t="s">
        <v>314</v>
      </c>
      <c r="E19" s="85" t="s">
        <v>313</v>
      </c>
      <c r="F19" s="84"/>
      <c r="G19" s="84"/>
      <c r="H19" s="83">
        <f t="shared" si="0"/>
        <v>0</v>
      </c>
      <c r="I19" s="763" t="s">
        <v>312</v>
      </c>
      <c r="J19" s="84"/>
      <c r="K19" s="84"/>
      <c r="L19" s="83">
        <f t="shared" si="1"/>
        <v>0</v>
      </c>
      <c r="M19" s="765">
        <f>SUM(L19:L20)</f>
        <v>0</v>
      </c>
    </row>
    <row r="20" spans="1:13" s="37" customFormat="1" ht="13.5" customHeight="1" thickTop="1" thickBot="1">
      <c r="A20" s="768"/>
      <c r="B20" s="761"/>
      <c r="C20" s="769"/>
      <c r="D20" s="82" t="s">
        <v>316</v>
      </c>
      <c r="E20" s="81" t="s">
        <v>310</v>
      </c>
      <c r="F20" s="80"/>
      <c r="G20" s="80"/>
      <c r="H20" s="79">
        <f t="shared" si="0"/>
        <v>0</v>
      </c>
      <c r="I20" s="770"/>
      <c r="J20" s="80"/>
      <c r="K20" s="80"/>
      <c r="L20" s="79">
        <f t="shared" si="1"/>
        <v>0</v>
      </c>
      <c r="M20" s="771"/>
    </row>
    <row r="21" spans="1:13" s="37" customFormat="1" ht="13.5" customHeight="1" thickTop="1" thickBot="1">
      <c r="A21" s="767">
        <f>+A19+1</f>
        <v>8</v>
      </c>
      <c r="B21" s="761" t="s">
        <v>587</v>
      </c>
      <c r="C21" s="769" t="s">
        <v>267</v>
      </c>
      <c r="D21" s="78" t="s">
        <v>314</v>
      </c>
      <c r="E21" s="85" t="s">
        <v>313</v>
      </c>
      <c r="F21" s="84"/>
      <c r="G21" s="84"/>
      <c r="H21" s="83">
        <f t="shared" si="0"/>
        <v>0</v>
      </c>
      <c r="I21" s="763" t="s">
        <v>312</v>
      </c>
      <c r="J21" s="84"/>
      <c r="K21" s="84"/>
      <c r="L21" s="83">
        <f t="shared" si="1"/>
        <v>0</v>
      </c>
      <c r="M21" s="765">
        <f>SUM(L21:L22)</f>
        <v>0</v>
      </c>
    </row>
    <row r="22" spans="1:13" s="37" customFormat="1" ht="13.5" customHeight="1" thickTop="1" thickBot="1">
      <c r="A22" s="768"/>
      <c r="B22" s="761"/>
      <c r="C22" s="769"/>
      <c r="D22" s="82" t="s">
        <v>316</v>
      </c>
      <c r="E22" s="81" t="s">
        <v>310</v>
      </c>
      <c r="F22" s="80"/>
      <c r="G22" s="80"/>
      <c r="H22" s="79">
        <f t="shared" si="0"/>
        <v>0</v>
      </c>
      <c r="I22" s="770"/>
      <c r="J22" s="80"/>
      <c r="K22" s="80"/>
      <c r="L22" s="79">
        <f t="shared" si="1"/>
        <v>0</v>
      </c>
      <c r="M22" s="771"/>
    </row>
    <row r="23" spans="1:13" s="37" customFormat="1" ht="13.5" customHeight="1" thickTop="1" thickBot="1">
      <c r="A23" s="767">
        <f>+A21+1</f>
        <v>9</v>
      </c>
      <c r="B23" s="761" t="s">
        <v>588</v>
      </c>
      <c r="C23" s="769" t="s">
        <v>267</v>
      </c>
      <c r="D23" s="78" t="s">
        <v>314</v>
      </c>
      <c r="E23" s="85" t="s">
        <v>313</v>
      </c>
      <c r="F23" s="84"/>
      <c r="G23" s="84"/>
      <c r="H23" s="83">
        <f t="shared" si="0"/>
        <v>0</v>
      </c>
      <c r="I23" s="763" t="s">
        <v>312</v>
      </c>
      <c r="J23" s="84"/>
      <c r="K23" s="84"/>
      <c r="L23" s="83">
        <f t="shared" si="1"/>
        <v>0</v>
      </c>
      <c r="M23" s="765">
        <f>SUM(L23:L24)</f>
        <v>0</v>
      </c>
    </row>
    <row r="24" spans="1:13" s="37" customFormat="1" ht="13.5" customHeight="1" thickTop="1" thickBot="1">
      <c r="A24" s="768"/>
      <c r="B24" s="761"/>
      <c r="C24" s="769"/>
      <c r="D24" s="82" t="s">
        <v>316</v>
      </c>
      <c r="E24" s="81" t="s">
        <v>310</v>
      </c>
      <c r="F24" s="80"/>
      <c r="G24" s="80"/>
      <c r="H24" s="79">
        <f t="shared" si="0"/>
        <v>0</v>
      </c>
      <c r="I24" s="770"/>
      <c r="J24" s="80"/>
      <c r="K24" s="80"/>
      <c r="L24" s="79">
        <f t="shared" si="1"/>
        <v>0</v>
      </c>
      <c r="M24" s="771"/>
    </row>
    <row r="25" spans="1:13" s="37" customFormat="1" ht="13.5" customHeight="1" thickTop="1" thickBot="1">
      <c r="A25" s="767">
        <f>+A23+1</f>
        <v>10</v>
      </c>
      <c r="B25" s="761" t="s">
        <v>589</v>
      </c>
      <c r="C25" s="769" t="s">
        <v>267</v>
      </c>
      <c r="D25" s="78" t="s">
        <v>314</v>
      </c>
      <c r="E25" s="85" t="s">
        <v>313</v>
      </c>
      <c r="F25" s="84"/>
      <c r="G25" s="84"/>
      <c r="H25" s="83">
        <f t="shared" si="0"/>
        <v>0</v>
      </c>
      <c r="I25" s="763" t="s">
        <v>312</v>
      </c>
      <c r="J25" s="84"/>
      <c r="K25" s="84"/>
      <c r="L25" s="83">
        <f t="shared" si="1"/>
        <v>0</v>
      </c>
      <c r="M25" s="765">
        <f>SUM(L25:L26)</f>
        <v>0</v>
      </c>
    </row>
    <row r="26" spans="1:13" s="37" customFormat="1" ht="13.5" customHeight="1" thickTop="1" thickBot="1">
      <c r="A26" s="768"/>
      <c r="B26" s="761"/>
      <c r="C26" s="769"/>
      <c r="D26" s="82" t="s">
        <v>316</v>
      </c>
      <c r="E26" s="81" t="s">
        <v>310</v>
      </c>
      <c r="F26" s="80"/>
      <c r="G26" s="80"/>
      <c r="H26" s="79">
        <f t="shared" si="0"/>
        <v>0</v>
      </c>
      <c r="I26" s="770"/>
      <c r="J26" s="80"/>
      <c r="K26" s="80"/>
      <c r="L26" s="79">
        <f t="shared" si="1"/>
        <v>0</v>
      </c>
      <c r="M26" s="771"/>
    </row>
    <row r="27" spans="1:13" s="37" customFormat="1" ht="13.5" customHeight="1" thickTop="1" thickBot="1">
      <c r="A27" s="767">
        <f>+A25+1</f>
        <v>11</v>
      </c>
      <c r="B27" s="761" t="s">
        <v>590</v>
      </c>
      <c r="C27" s="769" t="s">
        <v>267</v>
      </c>
      <c r="D27" s="78" t="s">
        <v>314</v>
      </c>
      <c r="E27" s="85" t="s">
        <v>313</v>
      </c>
      <c r="F27" s="84"/>
      <c r="G27" s="84"/>
      <c r="H27" s="83">
        <f t="shared" si="0"/>
        <v>0</v>
      </c>
      <c r="I27" s="763" t="s">
        <v>312</v>
      </c>
      <c r="J27" s="84"/>
      <c r="K27" s="84"/>
      <c r="L27" s="83">
        <f t="shared" si="1"/>
        <v>0</v>
      </c>
      <c r="M27" s="765">
        <f>SUM(L27:L28)</f>
        <v>0</v>
      </c>
    </row>
    <row r="28" spans="1:13" s="37" customFormat="1" ht="13.5" customHeight="1" thickTop="1" thickBot="1">
      <c r="A28" s="768"/>
      <c r="B28" s="761"/>
      <c r="C28" s="769"/>
      <c r="D28" s="82" t="s">
        <v>316</v>
      </c>
      <c r="E28" s="81" t="s">
        <v>310</v>
      </c>
      <c r="F28" s="80"/>
      <c r="G28" s="80"/>
      <c r="H28" s="79">
        <f t="shared" si="0"/>
        <v>0</v>
      </c>
      <c r="I28" s="770"/>
      <c r="J28" s="80"/>
      <c r="K28" s="80"/>
      <c r="L28" s="79">
        <f t="shared" si="1"/>
        <v>0</v>
      </c>
      <c r="M28" s="771"/>
    </row>
    <row r="29" spans="1:13" s="37" customFormat="1" ht="13.5" customHeight="1" thickTop="1" thickBot="1">
      <c r="A29" s="767">
        <f>+A27+1</f>
        <v>12</v>
      </c>
      <c r="B29" s="761" t="s">
        <v>591</v>
      </c>
      <c r="C29" s="769" t="s">
        <v>267</v>
      </c>
      <c r="D29" s="78" t="s">
        <v>314</v>
      </c>
      <c r="E29" s="85" t="s">
        <v>313</v>
      </c>
      <c r="F29" s="84"/>
      <c r="G29" s="84"/>
      <c r="H29" s="83">
        <f t="shared" si="0"/>
        <v>0</v>
      </c>
      <c r="I29" s="763" t="s">
        <v>312</v>
      </c>
      <c r="J29" s="84"/>
      <c r="K29" s="84"/>
      <c r="L29" s="83">
        <f t="shared" si="1"/>
        <v>0</v>
      </c>
      <c r="M29" s="765">
        <f>SUM(L29:L30)</f>
        <v>0</v>
      </c>
    </row>
    <row r="30" spans="1:13" s="37" customFormat="1" ht="13.5" customHeight="1" thickTop="1" thickBot="1">
      <c r="A30" s="768"/>
      <c r="B30" s="761"/>
      <c r="C30" s="769"/>
      <c r="D30" s="82" t="s">
        <v>316</v>
      </c>
      <c r="E30" s="81" t="s">
        <v>310</v>
      </c>
      <c r="F30" s="80"/>
      <c r="G30" s="80"/>
      <c r="H30" s="79">
        <f t="shared" si="0"/>
        <v>0</v>
      </c>
      <c r="I30" s="770"/>
      <c r="J30" s="80"/>
      <c r="K30" s="80"/>
      <c r="L30" s="79">
        <f t="shared" si="1"/>
        <v>0</v>
      </c>
      <c r="M30" s="771"/>
    </row>
    <row r="31" spans="1:13" s="37" customFormat="1" ht="13.5" customHeight="1" thickTop="1" thickBot="1">
      <c r="A31" s="767">
        <f>+A29+1</f>
        <v>13</v>
      </c>
      <c r="B31" s="761" t="s">
        <v>592</v>
      </c>
      <c r="C31" s="769" t="s">
        <v>267</v>
      </c>
      <c r="D31" s="78" t="s">
        <v>314</v>
      </c>
      <c r="E31" s="85" t="s">
        <v>313</v>
      </c>
      <c r="F31" s="84"/>
      <c r="G31" s="84"/>
      <c r="H31" s="83">
        <f t="shared" si="0"/>
        <v>0</v>
      </c>
      <c r="I31" s="763" t="s">
        <v>312</v>
      </c>
      <c r="J31" s="84"/>
      <c r="K31" s="84"/>
      <c r="L31" s="83">
        <f t="shared" si="1"/>
        <v>0</v>
      </c>
      <c r="M31" s="765">
        <f>SUM(L31:L32)</f>
        <v>0</v>
      </c>
    </row>
    <row r="32" spans="1:13" s="37" customFormat="1" ht="13.5" customHeight="1" thickTop="1" thickBot="1">
      <c r="A32" s="768"/>
      <c r="B32" s="761"/>
      <c r="C32" s="769"/>
      <c r="D32" s="82" t="s">
        <v>316</v>
      </c>
      <c r="E32" s="81" t="s">
        <v>310</v>
      </c>
      <c r="F32" s="80"/>
      <c r="G32" s="80"/>
      <c r="H32" s="79">
        <f t="shared" si="0"/>
        <v>0</v>
      </c>
      <c r="I32" s="770"/>
      <c r="J32" s="80"/>
      <c r="K32" s="80"/>
      <c r="L32" s="79">
        <f t="shared" si="1"/>
        <v>0</v>
      </c>
      <c r="M32" s="771"/>
    </row>
    <row r="33" spans="1:13" s="37" customFormat="1" ht="13.5" customHeight="1" thickTop="1" thickBot="1">
      <c r="A33" s="767">
        <f>+A31+1</f>
        <v>14</v>
      </c>
      <c r="B33" s="761" t="s">
        <v>593</v>
      </c>
      <c r="C33" s="769" t="s">
        <v>267</v>
      </c>
      <c r="D33" s="78" t="s">
        <v>314</v>
      </c>
      <c r="E33" s="85" t="s">
        <v>313</v>
      </c>
      <c r="F33" s="84"/>
      <c r="G33" s="84"/>
      <c r="H33" s="83">
        <f t="shared" si="0"/>
        <v>0</v>
      </c>
      <c r="I33" s="763" t="s">
        <v>312</v>
      </c>
      <c r="J33" s="84"/>
      <c r="K33" s="84"/>
      <c r="L33" s="83">
        <f t="shared" si="1"/>
        <v>0</v>
      </c>
      <c r="M33" s="765">
        <f>SUM(L33:L34)</f>
        <v>0</v>
      </c>
    </row>
    <row r="34" spans="1:13" s="37" customFormat="1" ht="13.5" customHeight="1" thickTop="1" thickBot="1">
      <c r="A34" s="768"/>
      <c r="B34" s="761"/>
      <c r="C34" s="769"/>
      <c r="D34" s="82" t="s">
        <v>316</v>
      </c>
      <c r="E34" s="81" t="s">
        <v>310</v>
      </c>
      <c r="F34" s="80"/>
      <c r="G34" s="80"/>
      <c r="H34" s="79">
        <f t="shared" si="0"/>
        <v>0</v>
      </c>
      <c r="I34" s="770"/>
      <c r="J34" s="80"/>
      <c r="K34" s="80"/>
      <c r="L34" s="79">
        <f t="shared" si="1"/>
        <v>0</v>
      </c>
      <c r="M34" s="771"/>
    </row>
    <row r="35" spans="1:13" s="37" customFormat="1" ht="13.5" customHeight="1" thickTop="1" thickBot="1">
      <c r="A35" s="767">
        <f>+A33+1</f>
        <v>15</v>
      </c>
      <c r="B35" s="761" t="s">
        <v>594</v>
      </c>
      <c r="C35" s="769" t="s">
        <v>267</v>
      </c>
      <c r="D35" s="78" t="s">
        <v>314</v>
      </c>
      <c r="E35" s="85" t="s">
        <v>313</v>
      </c>
      <c r="F35" s="84"/>
      <c r="G35" s="84"/>
      <c r="H35" s="83">
        <f t="shared" si="0"/>
        <v>0</v>
      </c>
      <c r="I35" s="763" t="s">
        <v>312</v>
      </c>
      <c r="J35" s="84"/>
      <c r="K35" s="84"/>
      <c r="L35" s="83">
        <f t="shared" si="1"/>
        <v>0</v>
      </c>
      <c r="M35" s="765">
        <f>SUM(L35:L36)</f>
        <v>0</v>
      </c>
    </row>
    <row r="36" spans="1:13" s="37" customFormat="1" ht="13.5" customHeight="1" thickTop="1" thickBot="1">
      <c r="A36" s="768"/>
      <c r="B36" s="761"/>
      <c r="C36" s="769"/>
      <c r="D36" s="82" t="s">
        <v>316</v>
      </c>
      <c r="E36" s="81" t="s">
        <v>310</v>
      </c>
      <c r="F36" s="80"/>
      <c r="G36" s="80"/>
      <c r="H36" s="79">
        <f t="shared" si="0"/>
        <v>0</v>
      </c>
      <c r="I36" s="770"/>
      <c r="J36" s="80"/>
      <c r="K36" s="80"/>
      <c r="L36" s="79">
        <f t="shared" si="1"/>
        <v>0</v>
      </c>
      <c r="M36" s="771"/>
    </row>
    <row r="37" spans="1:13" s="37" customFormat="1" ht="13.5" customHeight="1" thickTop="1" thickBot="1">
      <c r="A37" s="767">
        <f>+A35+1</f>
        <v>16</v>
      </c>
      <c r="B37" s="761" t="s">
        <v>595</v>
      </c>
      <c r="C37" s="769" t="s">
        <v>267</v>
      </c>
      <c r="D37" s="78" t="s">
        <v>314</v>
      </c>
      <c r="E37" s="85" t="s">
        <v>313</v>
      </c>
      <c r="F37" s="84"/>
      <c r="G37" s="84"/>
      <c r="H37" s="83">
        <f t="shared" si="0"/>
        <v>0</v>
      </c>
      <c r="I37" s="763" t="s">
        <v>312</v>
      </c>
      <c r="J37" s="84"/>
      <c r="K37" s="84"/>
      <c r="L37" s="83">
        <f t="shared" si="1"/>
        <v>0</v>
      </c>
      <c r="M37" s="765">
        <f>SUM(L37:L38)</f>
        <v>0</v>
      </c>
    </row>
    <row r="38" spans="1:13" s="37" customFormat="1" ht="13.5" customHeight="1" thickTop="1" thickBot="1">
      <c r="A38" s="768"/>
      <c r="B38" s="761"/>
      <c r="C38" s="769"/>
      <c r="D38" s="82" t="s">
        <v>316</v>
      </c>
      <c r="E38" s="81" t="s">
        <v>310</v>
      </c>
      <c r="F38" s="80"/>
      <c r="G38" s="80"/>
      <c r="H38" s="79">
        <f t="shared" si="0"/>
        <v>0</v>
      </c>
      <c r="I38" s="770"/>
      <c r="J38" s="80"/>
      <c r="K38" s="80"/>
      <c r="L38" s="79">
        <f t="shared" si="1"/>
        <v>0</v>
      </c>
      <c r="M38" s="771"/>
    </row>
    <row r="39" spans="1:13" s="37" customFormat="1" ht="13.5" customHeight="1" thickTop="1" thickBot="1">
      <c r="A39" s="767">
        <f>+A37+1</f>
        <v>17</v>
      </c>
      <c r="B39" s="761" t="s">
        <v>596</v>
      </c>
      <c r="C39" s="769" t="s">
        <v>267</v>
      </c>
      <c r="D39" s="78" t="s">
        <v>314</v>
      </c>
      <c r="E39" s="85" t="s">
        <v>313</v>
      </c>
      <c r="F39" s="84"/>
      <c r="G39" s="84"/>
      <c r="H39" s="83">
        <f t="shared" ref="H39:H70" si="2">+F39+G39*12</f>
        <v>0</v>
      </c>
      <c r="I39" s="763" t="s">
        <v>312</v>
      </c>
      <c r="J39" s="84"/>
      <c r="K39" s="84"/>
      <c r="L39" s="83">
        <f t="shared" ref="L39:L70" si="3">+J39+K39*12</f>
        <v>0</v>
      </c>
      <c r="M39" s="765">
        <f>SUM(L39:L40)</f>
        <v>0</v>
      </c>
    </row>
    <row r="40" spans="1:13" s="37" customFormat="1" ht="13.5" customHeight="1" thickTop="1" thickBot="1">
      <c r="A40" s="768"/>
      <c r="B40" s="761"/>
      <c r="C40" s="769"/>
      <c r="D40" s="82" t="s">
        <v>316</v>
      </c>
      <c r="E40" s="81" t="s">
        <v>310</v>
      </c>
      <c r="F40" s="80"/>
      <c r="G40" s="80"/>
      <c r="H40" s="79">
        <f t="shared" si="2"/>
        <v>0</v>
      </c>
      <c r="I40" s="770"/>
      <c r="J40" s="80"/>
      <c r="K40" s="80"/>
      <c r="L40" s="79">
        <f t="shared" si="3"/>
        <v>0</v>
      </c>
      <c r="M40" s="771"/>
    </row>
    <row r="41" spans="1:13" s="37" customFormat="1" ht="13.5" customHeight="1" thickTop="1" thickBot="1">
      <c r="A41" s="767">
        <f>+A39+1</f>
        <v>18</v>
      </c>
      <c r="B41" s="761" t="s">
        <v>597</v>
      </c>
      <c r="C41" s="769" t="s">
        <v>267</v>
      </c>
      <c r="D41" s="78" t="s">
        <v>314</v>
      </c>
      <c r="E41" s="85" t="s">
        <v>313</v>
      </c>
      <c r="F41" s="84"/>
      <c r="G41" s="84"/>
      <c r="H41" s="83">
        <f t="shared" si="2"/>
        <v>0</v>
      </c>
      <c r="I41" s="763" t="s">
        <v>312</v>
      </c>
      <c r="J41" s="84"/>
      <c r="K41" s="84"/>
      <c r="L41" s="83">
        <f t="shared" si="3"/>
        <v>0</v>
      </c>
      <c r="M41" s="765">
        <f>SUM(L41:L42)</f>
        <v>0</v>
      </c>
    </row>
    <row r="42" spans="1:13" s="37" customFormat="1" ht="13.5" customHeight="1" thickTop="1" thickBot="1">
      <c r="A42" s="768"/>
      <c r="B42" s="761"/>
      <c r="C42" s="769"/>
      <c r="D42" s="82" t="s">
        <v>316</v>
      </c>
      <c r="E42" s="81" t="s">
        <v>310</v>
      </c>
      <c r="F42" s="80"/>
      <c r="G42" s="80"/>
      <c r="H42" s="79">
        <f t="shared" si="2"/>
        <v>0</v>
      </c>
      <c r="I42" s="770"/>
      <c r="J42" s="80"/>
      <c r="K42" s="80"/>
      <c r="L42" s="79">
        <f t="shared" si="3"/>
        <v>0</v>
      </c>
      <c r="M42" s="771"/>
    </row>
    <row r="43" spans="1:13" s="37" customFormat="1" ht="13.5" customHeight="1" thickTop="1" thickBot="1">
      <c r="A43" s="767">
        <f>+A41+1</f>
        <v>19</v>
      </c>
      <c r="B43" s="761" t="s">
        <v>598</v>
      </c>
      <c r="C43" s="769" t="s">
        <v>267</v>
      </c>
      <c r="D43" s="78" t="s">
        <v>314</v>
      </c>
      <c r="E43" s="85" t="s">
        <v>313</v>
      </c>
      <c r="F43" s="84"/>
      <c r="G43" s="84"/>
      <c r="H43" s="83">
        <f t="shared" si="2"/>
        <v>0</v>
      </c>
      <c r="I43" s="763" t="s">
        <v>312</v>
      </c>
      <c r="J43" s="84"/>
      <c r="K43" s="84"/>
      <c r="L43" s="83">
        <f t="shared" si="3"/>
        <v>0</v>
      </c>
      <c r="M43" s="765">
        <f>SUM(L43:L44)</f>
        <v>0</v>
      </c>
    </row>
    <row r="44" spans="1:13" s="37" customFormat="1" ht="13.5" customHeight="1" thickTop="1" thickBot="1">
      <c r="A44" s="768"/>
      <c r="B44" s="761"/>
      <c r="C44" s="769"/>
      <c r="D44" s="82" t="s">
        <v>316</v>
      </c>
      <c r="E44" s="81" t="s">
        <v>310</v>
      </c>
      <c r="F44" s="80"/>
      <c r="G44" s="80"/>
      <c r="H44" s="79">
        <f t="shared" si="2"/>
        <v>0</v>
      </c>
      <c r="I44" s="770"/>
      <c r="J44" s="80"/>
      <c r="K44" s="80"/>
      <c r="L44" s="79">
        <f t="shared" si="3"/>
        <v>0</v>
      </c>
      <c r="M44" s="771"/>
    </row>
    <row r="45" spans="1:13" s="37" customFormat="1" ht="13.5" customHeight="1" thickTop="1" thickBot="1">
      <c r="A45" s="767">
        <f>+A43+1</f>
        <v>20</v>
      </c>
      <c r="B45" s="761" t="s">
        <v>599</v>
      </c>
      <c r="C45" s="769" t="s">
        <v>267</v>
      </c>
      <c r="D45" s="78" t="s">
        <v>314</v>
      </c>
      <c r="E45" s="85" t="s">
        <v>313</v>
      </c>
      <c r="F45" s="84"/>
      <c r="G45" s="84"/>
      <c r="H45" s="83">
        <f t="shared" si="2"/>
        <v>0</v>
      </c>
      <c r="I45" s="763" t="s">
        <v>312</v>
      </c>
      <c r="J45" s="84"/>
      <c r="K45" s="84"/>
      <c r="L45" s="83">
        <f t="shared" si="3"/>
        <v>0</v>
      </c>
      <c r="M45" s="765">
        <f>SUM(L45:L46)</f>
        <v>0</v>
      </c>
    </row>
    <row r="46" spans="1:13" s="37" customFormat="1" ht="13.5" customHeight="1" thickTop="1" thickBot="1">
      <c r="A46" s="768"/>
      <c r="B46" s="761"/>
      <c r="C46" s="769"/>
      <c r="D46" s="82" t="s">
        <v>316</v>
      </c>
      <c r="E46" s="81" t="s">
        <v>310</v>
      </c>
      <c r="F46" s="80"/>
      <c r="G46" s="80"/>
      <c r="H46" s="79">
        <f t="shared" si="2"/>
        <v>0</v>
      </c>
      <c r="I46" s="770"/>
      <c r="J46" s="80"/>
      <c r="K46" s="80"/>
      <c r="L46" s="79">
        <f t="shared" si="3"/>
        <v>0</v>
      </c>
      <c r="M46" s="771"/>
    </row>
    <row r="47" spans="1:13" s="37" customFormat="1" ht="13.5" customHeight="1" thickTop="1" thickBot="1">
      <c r="A47" s="767">
        <f>+A45+1</f>
        <v>21</v>
      </c>
      <c r="B47" s="761" t="s">
        <v>600</v>
      </c>
      <c r="C47" s="769" t="s">
        <v>267</v>
      </c>
      <c r="D47" s="78" t="s">
        <v>314</v>
      </c>
      <c r="E47" s="85" t="s">
        <v>313</v>
      </c>
      <c r="F47" s="84"/>
      <c r="G47" s="84"/>
      <c r="H47" s="83">
        <f t="shared" si="2"/>
        <v>0</v>
      </c>
      <c r="I47" s="763" t="s">
        <v>312</v>
      </c>
      <c r="J47" s="84"/>
      <c r="K47" s="84"/>
      <c r="L47" s="83">
        <f t="shared" si="3"/>
        <v>0</v>
      </c>
      <c r="M47" s="765">
        <f>SUM(L47:L48)</f>
        <v>0</v>
      </c>
    </row>
    <row r="48" spans="1:13" s="37" customFormat="1" ht="13.5" customHeight="1" thickTop="1" thickBot="1">
      <c r="A48" s="768"/>
      <c r="B48" s="761"/>
      <c r="C48" s="769"/>
      <c r="D48" s="82" t="s">
        <v>316</v>
      </c>
      <c r="E48" s="81" t="s">
        <v>310</v>
      </c>
      <c r="F48" s="80"/>
      <c r="G48" s="80"/>
      <c r="H48" s="79">
        <f t="shared" si="2"/>
        <v>0</v>
      </c>
      <c r="I48" s="770"/>
      <c r="J48" s="80"/>
      <c r="K48" s="80"/>
      <c r="L48" s="79">
        <f t="shared" si="3"/>
        <v>0</v>
      </c>
      <c r="M48" s="771"/>
    </row>
    <row r="49" spans="1:13" s="37" customFormat="1" ht="13.5" customHeight="1" thickTop="1" thickBot="1">
      <c r="A49" s="767">
        <f>+A47+1</f>
        <v>22</v>
      </c>
      <c r="B49" s="761" t="s">
        <v>601</v>
      </c>
      <c r="C49" s="769" t="s">
        <v>267</v>
      </c>
      <c r="D49" s="78" t="s">
        <v>314</v>
      </c>
      <c r="E49" s="85" t="s">
        <v>313</v>
      </c>
      <c r="F49" s="84"/>
      <c r="G49" s="84"/>
      <c r="H49" s="83">
        <f t="shared" si="2"/>
        <v>0</v>
      </c>
      <c r="I49" s="763" t="s">
        <v>312</v>
      </c>
      <c r="J49" s="84"/>
      <c r="K49" s="84"/>
      <c r="L49" s="83">
        <f t="shared" si="3"/>
        <v>0</v>
      </c>
      <c r="M49" s="765">
        <f>SUM(L49:L50)</f>
        <v>0</v>
      </c>
    </row>
    <row r="50" spans="1:13" s="37" customFormat="1" ht="13.5" customHeight="1" thickTop="1" thickBot="1">
      <c r="A50" s="768"/>
      <c r="B50" s="761"/>
      <c r="C50" s="769"/>
      <c r="D50" s="82" t="s">
        <v>316</v>
      </c>
      <c r="E50" s="81" t="s">
        <v>310</v>
      </c>
      <c r="F50" s="80"/>
      <c r="G50" s="80"/>
      <c r="H50" s="79">
        <f t="shared" si="2"/>
        <v>0</v>
      </c>
      <c r="I50" s="770"/>
      <c r="J50" s="80"/>
      <c r="K50" s="80"/>
      <c r="L50" s="79">
        <f t="shared" si="3"/>
        <v>0</v>
      </c>
      <c r="M50" s="771"/>
    </row>
    <row r="51" spans="1:13" s="37" customFormat="1" ht="13.5" customHeight="1" thickTop="1" thickBot="1">
      <c r="A51" s="767">
        <f>+A49+1</f>
        <v>23</v>
      </c>
      <c r="B51" s="761" t="s">
        <v>602</v>
      </c>
      <c r="C51" s="769" t="s">
        <v>267</v>
      </c>
      <c r="D51" s="78" t="s">
        <v>314</v>
      </c>
      <c r="E51" s="85" t="s">
        <v>313</v>
      </c>
      <c r="F51" s="84"/>
      <c r="G51" s="84"/>
      <c r="H51" s="83">
        <f t="shared" si="2"/>
        <v>0</v>
      </c>
      <c r="I51" s="763" t="s">
        <v>312</v>
      </c>
      <c r="J51" s="84"/>
      <c r="K51" s="84"/>
      <c r="L51" s="83">
        <f t="shared" si="3"/>
        <v>0</v>
      </c>
      <c r="M51" s="765">
        <f>SUM(L51:L52)</f>
        <v>0</v>
      </c>
    </row>
    <row r="52" spans="1:13" s="37" customFormat="1" ht="13.5" customHeight="1" thickTop="1" thickBot="1">
      <c r="A52" s="768"/>
      <c r="B52" s="761"/>
      <c r="C52" s="769"/>
      <c r="D52" s="82" t="s">
        <v>316</v>
      </c>
      <c r="E52" s="81" t="s">
        <v>310</v>
      </c>
      <c r="F52" s="80"/>
      <c r="G52" s="80"/>
      <c r="H52" s="79">
        <f t="shared" si="2"/>
        <v>0</v>
      </c>
      <c r="I52" s="770"/>
      <c r="J52" s="80"/>
      <c r="K52" s="80"/>
      <c r="L52" s="79">
        <f t="shared" si="3"/>
        <v>0</v>
      </c>
      <c r="M52" s="771"/>
    </row>
    <row r="53" spans="1:13" s="37" customFormat="1" ht="13.5" customHeight="1" thickTop="1" thickBot="1">
      <c r="A53" s="767">
        <f>+A51+1</f>
        <v>24</v>
      </c>
      <c r="B53" s="761" t="s">
        <v>603</v>
      </c>
      <c r="C53" s="769" t="s">
        <v>267</v>
      </c>
      <c r="D53" s="78" t="s">
        <v>314</v>
      </c>
      <c r="E53" s="85" t="s">
        <v>313</v>
      </c>
      <c r="F53" s="84"/>
      <c r="G53" s="84"/>
      <c r="H53" s="83">
        <f t="shared" si="2"/>
        <v>0</v>
      </c>
      <c r="I53" s="763" t="s">
        <v>312</v>
      </c>
      <c r="J53" s="84"/>
      <c r="K53" s="84"/>
      <c r="L53" s="83">
        <f t="shared" si="3"/>
        <v>0</v>
      </c>
      <c r="M53" s="765">
        <f>SUM(L53:L54)</f>
        <v>0</v>
      </c>
    </row>
    <row r="54" spans="1:13" s="37" customFormat="1" ht="13.5" customHeight="1" thickTop="1" thickBot="1">
      <c r="A54" s="768"/>
      <c r="B54" s="761"/>
      <c r="C54" s="769"/>
      <c r="D54" s="82" t="s">
        <v>316</v>
      </c>
      <c r="E54" s="81" t="s">
        <v>310</v>
      </c>
      <c r="F54" s="80"/>
      <c r="G54" s="80"/>
      <c r="H54" s="79">
        <f t="shared" si="2"/>
        <v>0</v>
      </c>
      <c r="I54" s="770"/>
      <c r="J54" s="80"/>
      <c r="K54" s="80"/>
      <c r="L54" s="79">
        <f t="shared" si="3"/>
        <v>0</v>
      </c>
      <c r="M54" s="771"/>
    </row>
    <row r="55" spans="1:13" s="37" customFormat="1" ht="13.5" customHeight="1" thickTop="1" thickBot="1">
      <c r="A55" s="767">
        <f>+A53+1</f>
        <v>25</v>
      </c>
      <c r="B55" s="761" t="s">
        <v>604</v>
      </c>
      <c r="C55" s="769" t="s">
        <v>267</v>
      </c>
      <c r="D55" s="78" t="s">
        <v>314</v>
      </c>
      <c r="E55" s="85" t="s">
        <v>313</v>
      </c>
      <c r="F55" s="84"/>
      <c r="G55" s="84"/>
      <c r="H55" s="83">
        <f t="shared" si="2"/>
        <v>0</v>
      </c>
      <c r="I55" s="763" t="s">
        <v>312</v>
      </c>
      <c r="J55" s="84"/>
      <c r="K55" s="84"/>
      <c r="L55" s="83">
        <f t="shared" si="3"/>
        <v>0</v>
      </c>
      <c r="M55" s="765">
        <f>SUM(L55:L56)</f>
        <v>0</v>
      </c>
    </row>
    <row r="56" spans="1:13" s="37" customFormat="1" ht="13.5" customHeight="1" thickTop="1" thickBot="1">
      <c r="A56" s="768"/>
      <c r="B56" s="761"/>
      <c r="C56" s="769"/>
      <c r="D56" s="82" t="s">
        <v>316</v>
      </c>
      <c r="E56" s="81" t="s">
        <v>310</v>
      </c>
      <c r="F56" s="80"/>
      <c r="G56" s="80"/>
      <c r="H56" s="79">
        <f t="shared" si="2"/>
        <v>0</v>
      </c>
      <c r="I56" s="770"/>
      <c r="J56" s="80"/>
      <c r="K56" s="80"/>
      <c r="L56" s="79">
        <f t="shared" si="3"/>
        <v>0</v>
      </c>
      <c r="M56" s="771"/>
    </row>
    <row r="57" spans="1:13" s="37" customFormat="1" ht="13.5" customHeight="1" thickTop="1" thickBot="1">
      <c r="A57" s="767">
        <f>+A55+1</f>
        <v>26</v>
      </c>
      <c r="B57" s="761" t="s">
        <v>605</v>
      </c>
      <c r="C57" s="769" t="s">
        <v>267</v>
      </c>
      <c r="D57" s="78" t="s">
        <v>314</v>
      </c>
      <c r="E57" s="85" t="s">
        <v>313</v>
      </c>
      <c r="F57" s="84"/>
      <c r="G57" s="84"/>
      <c r="H57" s="83">
        <f t="shared" si="2"/>
        <v>0</v>
      </c>
      <c r="I57" s="763" t="s">
        <v>312</v>
      </c>
      <c r="J57" s="84"/>
      <c r="K57" s="84"/>
      <c r="L57" s="83">
        <f t="shared" si="3"/>
        <v>0</v>
      </c>
      <c r="M57" s="765">
        <f>SUM(L57:L58)</f>
        <v>0</v>
      </c>
    </row>
    <row r="58" spans="1:13" s="37" customFormat="1" ht="13.5" customHeight="1" thickTop="1" thickBot="1">
      <c r="A58" s="768"/>
      <c r="B58" s="761"/>
      <c r="C58" s="769"/>
      <c r="D58" s="82" t="s">
        <v>316</v>
      </c>
      <c r="E58" s="81" t="s">
        <v>310</v>
      </c>
      <c r="F58" s="80"/>
      <c r="G58" s="80"/>
      <c r="H58" s="79">
        <f t="shared" si="2"/>
        <v>0</v>
      </c>
      <c r="I58" s="770"/>
      <c r="J58" s="80"/>
      <c r="K58" s="80"/>
      <c r="L58" s="79">
        <f t="shared" si="3"/>
        <v>0</v>
      </c>
      <c r="M58" s="771"/>
    </row>
    <row r="59" spans="1:13" s="37" customFormat="1" ht="13.5" customHeight="1" thickTop="1" thickBot="1">
      <c r="A59" s="767">
        <f>+A57+1</f>
        <v>27</v>
      </c>
      <c r="B59" s="761" t="s">
        <v>606</v>
      </c>
      <c r="C59" s="769" t="s">
        <v>267</v>
      </c>
      <c r="D59" s="78" t="s">
        <v>314</v>
      </c>
      <c r="E59" s="85" t="s">
        <v>313</v>
      </c>
      <c r="F59" s="84"/>
      <c r="G59" s="84"/>
      <c r="H59" s="83">
        <f t="shared" si="2"/>
        <v>0</v>
      </c>
      <c r="I59" s="763" t="s">
        <v>312</v>
      </c>
      <c r="J59" s="84"/>
      <c r="K59" s="84"/>
      <c r="L59" s="83">
        <f t="shared" si="3"/>
        <v>0</v>
      </c>
      <c r="M59" s="765">
        <f>SUM(L59:L60)</f>
        <v>0</v>
      </c>
    </row>
    <row r="60" spans="1:13" s="37" customFormat="1" ht="13.5" customHeight="1" thickTop="1" thickBot="1">
      <c r="A60" s="768"/>
      <c r="B60" s="761"/>
      <c r="C60" s="769"/>
      <c r="D60" s="82" t="s">
        <v>316</v>
      </c>
      <c r="E60" s="81" t="s">
        <v>310</v>
      </c>
      <c r="F60" s="80"/>
      <c r="G60" s="80"/>
      <c r="H60" s="79">
        <f t="shared" si="2"/>
        <v>0</v>
      </c>
      <c r="I60" s="770"/>
      <c r="J60" s="80"/>
      <c r="K60" s="80"/>
      <c r="L60" s="79">
        <f t="shared" si="3"/>
        <v>0</v>
      </c>
      <c r="M60" s="771"/>
    </row>
    <row r="61" spans="1:13" s="37" customFormat="1" ht="13.5" customHeight="1" thickTop="1" thickBot="1">
      <c r="A61" s="767">
        <f>+A59+1</f>
        <v>28</v>
      </c>
      <c r="B61" s="761" t="s">
        <v>607</v>
      </c>
      <c r="C61" s="769" t="s">
        <v>267</v>
      </c>
      <c r="D61" s="78" t="s">
        <v>314</v>
      </c>
      <c r="E61" s="85" t="s">
        <v>313</v>
      </c>
      <c r="F61" s="84"/>
      <c r="G61" s="84"/>
      <c r="H61" s="83">
        <f t="shared" si="2"/>
        <v>0</v>
      </c>
      <c r="I61" s="763" t="s">
        <v>312</v>
      </c>
      <c r="J61" s="84"/>
      <c r="K61" s="84"/>
      <c r="L61" s="83">
        <f t="shared" si="3"/>
        <v>0</v>
      </c>
      <c r="M61" s="765">
        <f>SUM(L61:L62)</f>
        <v>0</v>
      </c>
    </row>
    <row r="62" spans="1:13" s="37" customFormat="1" ht="13.5" customHeight="1" thickTop="1" thickBot="1">
      <c r="A62" s="768"/>
      <c r="B62" s="761"/>
      <c r="C62" s="769"/>
      <c r="D62" s="82" t="s">
        <v>316</v>
      </c>
      <c r="E62" s="81" t="s">
        <v>310</v>
      </c>
      <c r="F62" s="80"/>
      <c r="G62" s="80"/>
      <c r="H62" s="79">
        <f t="shared" si="2"/>
        <v>0</v>
      </c>
      <c r="I62" s="770"/>
      <c r="J62" s="80"/>
      <c r="K62" s="80"/>
      <c r="L62" s="79">
        <f t="shared" si="3"/>
        <v>0</v>
      </c>
      <c r="M62" s="771"/>
    </row>
    <row r="63" spans="1:13" s="37" customFormat="1" ht="13.5" customHeight="1" thickTop="1" thickBot="1">
      <c r="A63" s="767">
        <f>+A61+1</f>
        <v>29</v>
      </c>
      <c r="B63" s="761" t="s">
        <v>608</v>
      </c>
      <c r="C63" s="769" t="s">
        <v>267</v>
      </c>
      <c r="D63" s="78" t="s">
        <v>314</v>
      </c>
      <c r="E63" s="85" t="s">
        <v>313</v>
      </c>
      <c r="F63" s="84"/>
      <c r="G63" s="84"/>
      <c r="H63" s="83">
        <f t="shared" si="2"/>
        <v>0</v>
      </c>
      <c r="I63" s="763" t="s">
        <v>312</v>
      </c>
      <c r="J63" s="84"/>
      <c r="K63" s="84"/>
      <c r="L63" s="83">
        <f t="shared" si="3"/>
        <v>0</v>
      </c>
      <c r="M63" s="765">
        <f>SUM(L63:L64)</f>
        <v>0</v>
      </c>
    </row>
    <row r="64" spans="1:13" s="37" customFormat="1" ht="13.5" customHeight="1" thickTop="1" thickBot="1">
      <c r="A64" s="768"/>
      <c r="B64" s="761"/>
      <c r="C64" s="769"/>
      <c r="D64" s="82" t="s">
        <v>316</v>
      </c>
      <c r="E64" s="81" t="s">
        <v>310</v>
      </c>
      <c r="F64" s="80"/>
      <c r="G64" s="80"/>
      <c r="H64" s="79">
        <f t="shared" si="2"/>
        <v>0</v>
      </c>
      <c r="I64" s="770"/>
      <c r="J64" s="80"/>
      <c r="K64" s="80"/>
      <c r="L64" s="79">
        <f t="shared" si="3"/>
        <v>0</v>
      </c>
      <c r="M64" s="771"/>
    </row>
    <row r="65" spans="1:13" s="37" customFormat="1" ht="13.5" customHeight="1" thickTop="1" thickBot="1">
      <c r="A65" s="767">
        <f>+A63+1</f>
        <v>30</v>
      </c>
      <c r="B65" s="761" t="s">
        <v>609</v>
      </c>
      <c r="C65" s="769" t="s">
        <v>267</v>
      </c>
      <c r="D65" s="78" t="s">
        <v>314</v>
      </c>
      <c r="E65" s="85" t="s">
        <v>313</v>
      </c>
      <c r="F65" s="84"/>
      <c r="G65" s="84"/>
      <c r="H65" s="83">
        <f t="shared" si="2"/>
        <v>0</v>
      </c>
      <c r="I65" s="763" t="s">
        <v>312</v>
      </c>
      <c r="J65" s="84"/>
      <c r="K65" s="84"/>
      <c r="L65" s="83">
        <f t="shared" si="3"/>
        <v>0</v>
      </c>
      <c r="M65" s="765">
        <f>SUM(L65:L66)</f>
        <v>0</v>
      </c>
    </row>
    <row r="66" spans="1:13" s="37" customFormat="1" ht="13.5" customHeight="1" thickTop="1" thickBot="1">
      <c r="A66" s="768"/>
      <c r="B66" s="761"/>
      <c r="C66" s="769"/>
      <c r="D66" s="82" t="s">
        <v>316</v>
      </c>
      <c r="E66" s="81" t="s">
        <v>310</v>
      </c>
      <c r="F66" s="80"/>
      <c r="G66" s="80"/>
      <c r="H66" s="79">
        <f t="shared" si="2"/>
        <v>0</v>
      </c>
      <c r="I66" s="770"/>
      <c r="J66" s="80"/>
      <c r="K66" s="80"/>
      <c r="L66" s="79">
        <f t="shared" si="3"/>
        <v>0</v>
      </c>
      <c r="M66" s="771"/>
    </row>
    <row r="67" spans="1:13" s="37" customFormat="1" ht="13.5" customHeight="1" thickTop="1" thickBot="1">
      <c r="A67" s="767">
        <f>+A65+1</f>
        <v>31</v>
      </c>
      <c r="B67" s="761" t="s">
        <v>610</v>
      </c>
      <c r="C67" s="769" t="s">
        <v>267</v>
      </c>
      <c r="D67" s="78" t="s">
        <v>314</v>
      </c>
      <c r="E67" s="85" t="s">
        <v>313</v>
      </c>
      <c r="F67" s="84"/>
      <c r="G67" s="84"/>
      <c r="H67" s="83">
        <f t="shared" si="2"/>
        <v>0</v>
      </c>
      <c r="I67" s="763" t="s">
        <v>312</v>
      </c>
      <c r="J67" s="84"/>
      <c r="K67" s="84"/>
      <c r="L67" s="83">
        <f t="shared" si="3"/>
        <v>0</v>
      </c>
      <c r="M67" s="765">
        <f>SUM(L67:L68)</f>
        <v>0</v>
      </c>
    </row>
    <row r="68" spans="1:13" s="37" customFormat="1" ht="13.5" customHeight="1" thickTop="1" thickBot="1">
      <c r="A68" s="768"/>
      <c r="B68" s="761"/>
      <c r="C68" s="769"/>
      <c r="D68" s="82" t="s">
        <v>316</v>
      </c>
      <c r="E68" s="81" t="s">
        <v>310</v>
      </c>
      <c r="F68" s="80"/>
      <c r="G68" s="80"/>
      <c r="H68" s="79">
        <f t="shared" si="2"/>
        <v>0</v>
      </c>
      <c r="I68" s="770"/>
      <c r="J68" s="80"/>
      <c r="K68" s="80"/>
      <c r="L68" s="79">
        <f t="shared" si="3"/>
        <v>0</v>
      </c>
      <c r="M68" s="771"/>
    </row>
    <row r="69" spans="1:13" s="37" customFormat="1" ht="13.5" customHeight="1" thickTop="1" thickBot="1">
      <c r="A69" s="767">
        <f>+A67+1</f>
        <v>32</v>
      </c>
      <c r="B69" s="761" t="s">
        <v>611</v>
      </c>
      <c r="C69" s="769" t="s">
        <v>267</v>
      </c>
      <c r="D69" s="78" t="s">
        <v>314</v>
      </c>
      <c r="E69" s="85" t="s">
        <v>313</v>
      </c>
      <c r="F69" s="84"/>
      <c r="G69" s="84"/>
      <c r="H69" s="83">
        <f t="shared" si="2"/>
        <v>0</v>
      </c>
      <c r="I69" s="763" t="s">
        <v>312</v>
      </c>
      <c r="J69" s="84"/>
      <c r="K69" s="84"/>
      <c r="L69" s="83">
        <f t="shared" si="3"/>
        <v>0</v>
      </c>
      <c r="M69" s="765">
        <f>SUM(L69:L70)</f>
        <v>0</v>
      </c>
    </row>
    <row r="70" spans="1:13" s="37" customFormat="1" ht="13.5" customHeight="1" thickTop="1" thickBot="1">
      <c r="A70" s="768"/>
      <c r="B70" s="761"/>
      <c r="C70" s="769"/>
      <c r="D70" s="82" t="s">
        <v>316</v>
      </c>
      <c r="E70" s="81" t="s">
        <v>310</v>
      </c>
      <c r="F70" s="80"/>
      <c r="G70" s="80"/>
      <c r="H70" s="79">
        <f t="shared" si="2"/>
        <v>0</v>
      </c>
      <c r="I70" s="770"/>
      <c r="J70" s="80"/>
      <c r="K70" s="80"/>
      <c r="L70" s="79">
        <f t="shared" si="3"/>
        <v>0</v>
      </c>
      <c r="M70" s="771"/>
    </row>
    <row r="71" spans="1:13" s="37" customFormat="1" ht="13.5" customHeight="1" thickTop="1" thickBot="1">
      <c r="A71" s="767">
        <f>+A69+1</f>
        <v>33</v>
      </c>
      <c r="B71" s="761" t="s">
        <v>612</v>
      </c>
      <c r="C71" s="769" t="s">
        <v>267</v>
      </c>
      <c r="D71" s="78" t="s">
        <v>314</v>
      </c>
      <c r="E71" s="85" t="s">
        <v>313</v>
      </c>
      <c r="F71" s="84"/>
      <c r="G71" s="84"/>
      <c r="H71" s="83">
        <f t="shared" ref="H71:H82" si="4">+F71+G71*12</f>
        <v>0</v>
      </c>
      <c r="I71" s="763" t="s">
        <v>312</v>
      </c>
      <c r="J71" s="84"/>
      <c r="K71" s="84"/>
      <c r="L71" s="83">
        <f t="shared" ref="L71:L82" si="5">+J71+K71*12</f>
        <v>0</v>
      </c>
      <c r="M71" s="765">
        <f>SUM(L71:L72)</f>
        <v>0</v>
      </c>
    </row>
    <row r="72" spans="1:13" s="37" customFormat="1" ht="13.5" customHeight="1" thickTop="1" thickBot="1">
      <c r="A72" s="768"/>
      <c r="B72" s="761"/>
      <c r="C72" s="769"/>
      <c r="D72" s="82" t="s">
        <v>316</v>
      </c>
      <c r="E72" s="81" t="s">
        <v>310</v>
      </c>
      <c r="F72" s="80"/>
      <c r="G72" s="80"/>
      <c r="H72" s="79">
        <f t="shared" si="4"/>
        <v>0</v>
      </c>
      <c r="I72" s="770"/>
      <c r="J72" s="80"/>
      <c r="K72" s="80"/>
      <c r="L72" s="79">
        <f t="shared" si="5"/>
        <v>0</v>
      </c>
      <c r="M72" s="771"/>
    </row>
    <row r="73" spans="1:13" s="37" customFormat="1" ht="13.5" customHeight="1" thickTop="1" thickBot="1">
      <c r="A73" s="767">
        <f>+A71+1</f>
        <v>34</v>
      </c>
      <c r="B73" s="761" t="s">
        <v>613</v>
      </c>
      <c r="C73" s="769" t="s">
        <v>267</v>
      </c>
      <c r="D73" s="78" t="s">
        <v>314</v>
      </c>
      <c r="E73" s="85" t="s">
        <v>313</v>
      </c>
      <c r="F73" s="84"/>
      <c r="G73" s="84"/>
      <c r="H73" s="83">
        <f t="shared" si="4"/>
        <v>0</v>
      </c>
      <c r="I73" s="763" t="s">
        <v>312</v>
      </c>
      <c r="J73" s="84"/>
      <c r="K73" s="84"/>
      <c r="L73" s="83">
        <f t="shared" si="5"/>
        <v>0</v>
      </c>
      <c r="M73" s="765">
        <f>SUM(L73:L74)</f>
        <v>0</v>
      </c>
    </row>
    <row r="74" spans="1:13" s="37" customFormat="1" ht="13.5" customHeight="1" thickTop="1" thickBot="1">
      <c r="A74" s="768"/>
      <c r="B74" s="761"/>
      <c r="C74" s="769"/>
      <c r="D74" s="82" t="s">
        <v>316</v>
      </c>
      <c r="E74" s="81" t="s">
        <v>310</v>
      </c>
      <c r="F74" s="80"/>
      <c r="G74" s="80"/>
      <c r="H74" s="79">
        <f t="shared" si="4"/>
        <v>0</v>
      </c>
      <c r="I74" s="770"/>
      <c r="J74" s="80"/>
      <c r="K74" s="80"/>
      <c r="L74" s="79">
        <f t="shared" si="5"/>
        <v>0</v>
      </c>
      <c r="M74" s="771"/>
    </row>
    <row r="75" spans="1:13" s="37" customFormat="1" ht="13.5" customHeight="1" thickTop="1" thickBot="1">
      <c r="A75" s="767">
        <f>+A73+1</f>
        <v>35</v>
      </c>
      <c r="B75" s="761" t="s">
        <v>614</v>
      </c>
      <c r="C75" s="769" t="s">
        <v>267</v>
      </c>
      <c r="D75" s="78" t="s">
        <v>314</v>
      </c>
      <c r="E75" s="85" t="s">
        <v>313</v>
      </c>
      <c r="F75" s="84"/>
      <c r="G75" s="84"/>
      <c r="H75" s="83">
        <f t="shared" si="4"/>
        <v>0</v>
      </c>
      <c r="I75" s="763" t="s">
        <v>312</v>
      </c>
      <c r="J75" s="84"/>
      <c r="K75" s="84"/>
      <c r="L75" s="83">
        <f t="shared" si="5"/>
        <v>0</v>
      </c>
      <c r="M75" s="765">
        <f>SUM(L75:L76)</f>
        <v>0</v>
      </c>
    </row>
    <row r="76" spans="1:13" s="37" customFormat="1" ht="13.5" customHeight="1" thickTop="1" thickBot="1">
      <c r="A76" s="768"/>
      <c r="B76" s="761"/>
      <c r="C76" s="769"/>
      <c r="D76" s="82" t="s">
        <v>316</v>
      </c>
      <c r="E76" s="81" t="s">
        <v>310</v>
      </c>
      <c r="F76" s="80"/>
      <c r="G76" s="80"/>
      <c r="H76" s="79">
        <f t="shared" si="4"/>
        <v>0</v>
      </c>
      <c r="I76" s="770"/>
      <c r="J76" s="80"/>
      <c r="K76" s="80"/>
      <c r="L76" s="79">
        <f t="shared" si="5"/>
        <v>0</v>
      </c>
      <c r="M76" s="771"/>
    </row>
    <row r="77" spans="1:13" s="37" customFormat="1" ht="13.5" customHeight="1" thickTop="1" thickBot="1">
      <c r="A77" s="767">
        <f>+A75+1</f>
        <v>36</v>
      </c>
      <c r="B77" s="761" t="s">
        <v>615</v>
      </c>
      <c r="C77" s="769" t="s">
        <v>267</v>
      </c>
      <c r="D77" s="78" t="s">
        <v>314</v>
      </c>
      <c r="E77" s="85" t="s">
        <v>313</v>
      </c>
      <c r="F77" s="84"/>
      <c r="G77" s="84"/>
      <c r="H77" s="83">
        <f t="shared" si="4"/>
        <v>0</v>
      </c>
      <c r="I77" s="763" t="s">
        <v>312</v>
      </c>
      <c r="J77" s="84"/>
      <c r="K77" s="84"/>
      <c r="L77" s="83">
        <f t="shared" si="5"/>
        <v>0</v>
      </c>
      <c r="M77" s="765">
        <f>SUM(L77:L78)</f>
        <v>0</v>
      </c>
    </row>
    <row r="78" spans="1:13" s="37" customFormat="1" ht="13.5" customHeight="1" thickTop="1" thickBot="1">
      <c r="A78" s="768"/>
      <c r="B78" s="761"/>
      <c r="C78" s="769"/>
      <c r="D78" s="82" t="s">
        <v>316</v>
      </c>
      <c r="E78" s="81" t="s">
        <v>310</v>
      </c>
      <c r="F78" s="80"/>
      <c r="G78" s="80"/>
      <c r="H78" s="79">
        <f t="shared" si="4"/>
        <v>0</v>
      </c>
      <c r="I78" s="770"/>
      <c r="J78" s="80"/>
      <c r="K78" s="80"/>
      <c r="L78" s="79">
        <f t="shared" si="5"/>
        <v>0</v>
      </c>
      <c r="M78" s="771"/>
    </row>
    <row r="79" spans="1:13" s="37" customFormat="1" ht="13.5" customHeight="1" thickTop="1" thickBot="1">
      <c r="A79" s="767">
        <f>+A77+1</f>
        <v>37</v>
      </c>
      <c r="B79" s="761" t="s">
        <v>616</v>
      </c>
      <c r="C79" s="769" t="s">
        <v>267</v>
      </c>
      <c r="D79" s="78" t="s">
        <v>314</v>
      </c>
      <c r="E79" s="85" t="s">
        <v>313</v>
      </c>
      <c r="F79" s="84"/>
      <c r="G79" s="84"/>
      <c r="H79" s="83">
        <f t="shared" si="4"/>
        <v>0</v>
      </c>
      <c r="I79" s="763" t="s">
        <v>312</v>
      </c>
      <c r="J79" s="84"/>
      <c r="K79" s="84"/>
      <c r="L79" s="83">
        <f t="shared" si="5"/>
        <v>0</v>
      </c>
      <c r="M79" s="765">
        <f>SUM(L79:L80)</f>
        <v>0</v>
      </c>
    </row>
    <row r="80" spans="1:13" s="37" customFormat="1" ht="13.5" customHeight="1" thickTop="1" thickBot="1">
      <c r="A80" s="772"/>
      <c r="B80" s="761"/>
      <c r="C80" s="769"/>
      <c r="D80" s="73" t="s">
        <v>316</v>
      </c>
      <c r="E80" s="87" t="s">
        <v>310</v>
      </c>
      <c r="F80" s="86"/>
      <c r="G80" s="86"/>
      <c r="H80" s="79">
        <f t="shared" si="4"/>
        <v>0</v>
      </c>
      <c r="I80" s="764"/>
      <c r="J80" s="86"/>
      <c r="K80" s="86"/>
      <c r="L80" s="79">
        <f t="shared" si="5"/>
        <v>0</v>
      </c>
      <c r="M80" s="766"/>
    </row>
    <row r="81" spans="1:13" s="37" customFormat="1" ht="13.5" customHeight="1" thickTop="1" thickBot="1">
      <c r="A81" s="767">
        <f>+A79+1</f>
        <v>38</v>
      </c>
      <c r="B81" s="761" t="s">
        <v>617</v>
      </c>
      <c r="C81" s="769" t="s">
        <v>224</v>
      </c>
      <c r="D81" s="78" t="s">
        <v>314</v>
      </c>
      <c r="E81" s="85" t="s">
        <v>313</v>
      </c>
      <c r="F81" s="84"/>
      <c r="G81" s="84"/>
      <c r="H81" s="83">
        <f t="shared" si="4"/>
        <v>0</v>
      </c>
      <c r="I81" s="763" t="s">
        <v>312</v>
      </c>
      <c r="J81" s="84"/>
      <c r="K81" s="84"/>
      <c r="L81" s="83">
        <f t="shared" si="5"/>
        <v>0</v>
      </c>
      <c r="M81" s="765">
        <f>SUM(L81:L82)</f>
        <v>0</v>
      </c>
    </row>
    <row r="82" spans="1:13" s="37" customFormat="1" ht="13.5" customHeight="1" thickTop="1" thickBot="1">
      <c r="A82" s="768"/>
      <c r="B82" s="761"/>
      <c r="C82" s="769"/>
      <c r="D82" s="82" t="s">
        <v>316</v>
      </c>
      <c r="E82" s="81" t="s">
        <v>310</v>
      </c>
      <c r="F82" s="80"/>
      <c r="G82" s="80"/>
      <c r="H82" s="79">
        <f t="shared" si="4"/>
        <v>0</v>
      </c>
      <c r="I82" s="770"/>
      <c r="J82" s="80"/>
      <c r="K82" s="80"/>
      <c r="L82" s="79">
        <f t="shared" si="5"/>
        <v>0</v>
      </c>
      <c r="M82" s="771"/>
    </row>
    <row r="83" spans="1:13" s="37" customFormat="1" ht="13.5" customHeight="1" thickTop="1" thickBot="1">
      <c r="A83" s="767">
        <f>+A81+1</f>
        <v>39</v>
      </c>
      <c r="B83" s="761" t="s">
        <v>582</v>
      </c>
      <c r="C83" s="769" t="s">
        <v>224</v>
      </c>
      <c r="D83" s="78" t="s">
        <v>314</v>
      </c>
      <c r="E83" s="85" t="s">
        <v>313</v>
      </c>
      <c r="F83" s="84"/>
      <c r="G83" s="84"/>
      <c r="H83" s="83">
        <f t="shared" ref="H83:H96" si="6">+F83+G83*12</f>
        <v>0</v>
      </c>
      <c r="I83" s="763" t="s">
        <v>312</v>
      </c>
      <c r="J83" s="84"/>
      <c r="K83" s="84"/>
      <c r="L83" s="83">
        <f t="shared" ref="L83:L96" si="7">+J83+K83*12</f>
        <v>0</v>
      </c>
      <c r="M83" s="765">
        <f>SUM(L83:L84)</f>
        <v>0</v>
      </c>
    </row>
    <row r="84" spans="1:13" s="37" customFormat="1" ht="13.5" customHeight="1" thickTop="1" thickBot="1">
      <c r="A84" s="768"/>
      <c r="B84" s="761"/>
      <c r="C84" s="769"/>
      <c r="D84" s="82" t="s">
        <v>311</v>
      </c>
      <c r="E84" s="81" t="s">
        <v>572</v>
      </c>
      <c r="F84" s="80"/>
      <c r="G84" s="80"/>
      <c r="H84" s="79">
        <f t="shared" si="6"/>
        <v>0</v>
      </c>
      <c r="I84" s="770"/>
      <c r="J84" s="80"/>
      <c r="K84" s="80"/>
      <c r="L84" s="79">
        <f t="shared" si="7"/>
        <v>0</v>
      </c>
      <c r="M84" s="771"/>
    </row>
    <row r="85" spans="1:13" s="37" customFormat="1" ht="13.5" customHeight="1" thickTop="1" thickBot="1">
      <c r="A85" s="767">
        <f>+A83+1</f>
        <v>40</v>
      </c>
      <c r="B85" s="761" t="s">
        <v>618</v>
      </c>
      <c r="C85" s="769" t="s">
        <v>224</v>
      </c>
      <c r="D85" s="78" t="s">
        <v>314</v>
      </c>
      <c r="E85" s="85" t="s">
        <v>313</v>
      </c>
      <c r="F85" s="84"/>
      <c r="G85" s="84"/>
      <c r="H85" s="83">
        <f t="shared" si="6"/>
        <v>0</v>
      </c>
      <c r="I85" s="763" t="s">
        <v>312</v>
      </c>
      <c r="J85" s="84"/>
      <c r="K85" s="84"/>
      <c r="L85" s="83">
        <f t="shared" si="7"/>
        <v>0</v>
      </c>
      <c r="M85" s="765">
        <f>SUM(L85:L86)</f>
        <v>0</v>
      </c>
    </row>
    <row r="86" spans="1:13" s="37" customFormat="1" ht="13.5" customHeight="1" thickTop="1" thickBot="1">
      <c r="A86" s="768"/>
      <c r="B86" s="761"/>
      <c r="C86" s="769"/>
      <c r="D86" s="82" t="s">
        <v>311</v>
      </c>
      <c r="E86" s="81" t="s">
        <v>573</v>
      </c>
      <c r="F86" s="80"/>
      <c r="G86" s="80"/>
      <c r="H86" s="79">
        <f t="shared" si="6"/>
        <v>0</v>
      </c>
      <c r="I86" s="770"/>
      <c r="J86" s="80"/>
      <c r="K86" s="80"/>
      <c r="L86" s="79">
        <f t="shared" si="7"/>
        <v>0</v>
      </c>
      <c r="M86" s="771"/>
    </row>
    <row r="87" spans="1:13" s="37" customFormat="1" ht="13.5" customHeight="1" thickTop="1" thickBot="1">
      <c r="A87" s="767">
        <f>+A85+1</f>
        <v>41</v>
      </c>
      <c r="B87" s="761" t="s">
        <v>584</v>
      </c>
      <c r="C87" s="769" t="s">
        <v>224</v>
      </c>
      <c r="D87" s="78" t="s">
        <v>314</v>
      </c>
      <c r="E87" s="85" t="s">
        <v>313</v>
      </c>
      <c r="F87" s="84"/>
      <c r="G87" s="84"/>
      <c r="H87" s="83">
        <f t="shared" si="6"/>
        <v>0</v>
      </c>
      <c r="I87" s="763" t="s">
        <v>312</v>
      </c>
      <c r="J87" s="84"/>
      <c r="K87" s="84"/>
      <c r="L87" s="83">
        <f t="shared" si="7"/>
        <v>0</v>
      </c>
      <c r="M87" s="765">
        <f>SUM(L87:L88)</f>
        <v>0</v>
      </c>
    </row>
    <row r="88" spans="1:13" s="37" customFormat="1" ht="13.5" customHeight="1" thickTop="1" thickBot="1">
      <c r="A88" s="768"/>
      <c r="B88" s="761"/>
      <c r="C88" s="769"/>
      <c r="D88" s="82" t="s">
        <v>311</v>
      </c>
      <c r="E88" s="81" t="s">
        <v>574</v>
      </c>
      <c r="F88" s="80"/>
      <c r="G88" s="80"/>
      <c r="H88" s="79">
        <f t="shared" si="6"/>
        <v>0</v>
      </c>
      <c r="I88" s="770"/>
      <c r="J88" s="80"/>
      <c r="K88" s="80"/>
      <c r="L88" s="79">
        <f t="shared" si="7"/>
        <v>0</v>
      </c>
      <c r="M88" s="771"/>
    </row>
    <row r="89" spans="1:13" s="37" customFormat="1" ht="13.5" customHeight="1" thickTop="1" thickBot="1">
      <c r="A89" s="767">
        <f>+A87+1</f>
        <v>42</v>
      </c>
      <c r="B89" s="761" t="s">
        <v>619</v>
      </c>
      <c r="C89" s="769" t="s">
        <v>224</v>
      </c>
      <c r="D89" s="78" t="s">
        <v>314</v>
      </c>
      <c r="E89" s="85" t="s">
        <v>313</v>
      </c>
      <c r="F89" s="84"/>
      <c r="G89" s="84"/>
      <c r="H89" s="83">
        <f t="shared" si="6"/>
        <v>0</v>
      </c>
      <c r="I89" s="763" t="s">
        <v>312</v>
      </c>
      <c r="J89" s="84"/>
      <c r="K89" s="84"/>
      <c r="L89" s="83">
        <f t="shared" si="7"/>
        <v>0</v>
      </c>
      <c r="M89" s="765">
        <f>SUM(L89:L90)</f>
        <v>0</v>
      </c>
    </row>
    <row r="90" spans="1:13" s="37" customFormat="1" ht="13.5" customHeight="1" thickTop="1" thickBot="1">
      <c r="A90" s="768"/>
      <c r="B90" s="761"/>
      <c r="C90" s="769"/>
      <c r="D90" s="82" t="s">
        <v>311</v>
      </c>
      <c r="E90" s="81" t="s">
        <v>575</v>
      </c>
      <c r="F90" s="80"/>
      <c r="G90" s="80"/>
      <c r="H90" s="79">
        <f t="shared" si="6"/>
        <v>0</v>
      </c>
      <c r="I90" s="770"/>
      <c r="J90" s="80"/>
      <c r="K90" s="80"/>
      <c r="L90" s="79">
        <f t="shared" si="7"/>
        <v>0</v>
      </c>
      <c r="M90" s="771"/>
    </row>
    <row r="91" spans="1:13" s="37" customFormat="1" ht="13.5" customHeight="1" thickTop="1" thickBot="1">
      <c r="A91" s="767">
        <f>+A89+1</f>
        <v>43</v>
      </c>
      <c r="B91" s="761" t="s">
        <v>585</v>
      </c>
      <c r="C91" s="769" t="s">
        <v>224</v>
      </c>
      <c r="D91" s="78" t="s">
        <v>314</v>
      </c>
      <c r="E91" s="85" t="s">
        <v>313</v>
      </c>
      <c r="F91" s="84"/>
      <c r="G91" s="84"/>
      <c r="H91" s="83">
        <f t="shared" si="6"/>
        <v>0</v>
      </c>
      <c r="I91" s="763" t="s">
        <v>312</v>
      </c>
      <c r="J91" s="84"/>
      <c r="K91" s="84"/>
      <c r="L91" s="83">
        <f t="shared" si="7"/>
        <v>0</v>
      </c>
      <c r="M91" s="765">
        <f>SUM(L91:L92)</f>
        <v>0</v>
      </c>
    </row>
    <row r="92" spans="1:13" s="37" customFormat="1" ht="13.5" customHeight="1" thickTop="1" thickBot="1">
      <c r="A92" s="768"/>
      <c r="B92" s="761"/>
      <c r="C92" s="769"/>
      <c r="D92" s="82" t="s">
        <v>311</v>
      </c>
      <c r="E92" s="81" t="s">
        <v>576</v>
      </c>
      <c r="F92" s="80"/>
      <c r="G92" s="80"/>
      <c r="H92" s="79">
        <f t="shared" si="6"/>
        <v>0</v>
      </c>
      <c r="I92" s="770"/>
      <c r="J92" s="80"/>
      <c r="K92" s="80"/>
      <c r="L92" s="79">
        <f t="shared" si="7"/>
        <v>0</v>
      </c>
      <c r="M92" s="771"/>
    </row>
    <row r="93" spans="1:13" s="37" customFormat="1" ht="13.5" customHeight="1" thickTop="1" thickBot="1">
      <c r="A93" s="767">
        <f>+A91+1</f>
        <v>44</v>
      </c>
      <c r="B93" s="761" t="s">
        <v>586</v>
      </c>
      <c r="C93" s="769" t="s">
        <v>224</v>
      </c>
      <c r="D93" s="78" t="s">
        <v>314</v>
      </c>
      <c r="E93" s="85" t="s">
        <v>313</v>
      </c>
      <c r="F93" s="84"/>
      <c r="G93" s="84"/>
      <c r="H93" s="83">
        <f t="shared" si="6"/>
        <v>0</v>
      </c>
      <c r="I93" s="763" t="s">
        <v>312</v>
      </c>
      <c r="J93" s="84"/>
      <c r="K93" s="84"/>
      <c r="L93" s="83">
        <f t="shared" si="7"/>
        <v>0</v>
      </c>
      <c r="M93" s="765">
        <f>SUM(L93:L94)</f>
        <v>0</v>
      </c>
    </row>
    <row r="94" spans="1:13" s="37" customFormat="1" ht="13.5" customHeight="1" thickTop="1" thickBot="1">
      <c r="A94" s="768"/>
      <c r="B94" s="761"/>
      <c r="C94" s="769"/>
      <c r="D94" s="82" t="s">
        <v>311</v>
      </c>
      <c r="E94" s="81" t="s">
        <v>577</v>
      </c>
      <c r="F94" s="80"/>
      <c r="G94" s="80"/>
      <c r="H94" s="79">
        <f t="shared" si="6"/>
        <v>0</v>
      </c>
      <c r="I94" s="770"/>
      <c r="J94" s="80"/>
      <c r="K94" s="80"/>
      <c r="L94" s="79">
        <f t="shared" si="7"/>
        <v>0</v>
      </c>
      <c r="M94" s="771"/>
    </row>
    <row r="95" spans="1:13" s="37" customFormat="1" ht="13.5" customHeight="1" thickTop="1" thickBot="1">
      <c r="A95" s="767">
        <f>+A93+1</f>
        <v>45</v>
      </c>
      <c r="B95" s="761" t="s">
        <v>620</v>
      </c>
      <c r="C95" s="769" t="s">
        <v>224</v>
      </c>
      <c r="D95" s="78" t="s">
        <v>314</v>
      </c>
      <c r="E95" s="85" t="s">
        <v>313</v>
      </c>
      <c r="F95" s="84"/>
      <c r="G95" s="84"/>
      <c r="H95" s="83">
        <f t="shared" si="6"/>
        <v>0</v>
      </c>
      <c r="I95" s="763" t="s">
        <v>312</v>
      </c>
      <c r="J95" s="84"/>
      <c r="K95" s="84"/>
      <c r="L95" s="83">
        <f t="shared" si="7"/>
        <v>0</v>
      </c>
      <c r="M95" s="765">
        <f>SUM(L95:L96)</f>
        <v>0</v>
      </c>
    </row>
    <row r="96" spans="1:13" s="37" customFormat="1" ht="13.5" customHeight="1" thickTop="1" thickBot="1">
      <c r="A96" s="768"/>
      <c r="B96" s="761"/>
      <c r="C96" s="769"/>
      <c r="D96" s="82" t="s">
        <v>311</v>
      </c>
      <c r="E96" s="81" t="s">
        <v>578</v>
      </c>
      <c r="F96" s="80"/>
      <c r="G96" s="80"/>
      <c r="H96" s="79">
        <f t="shared" si="6"/>
        <v>0</v>
      </c>
      <c r="I96" s="770"/>
      <c r="J96" s="80"/>
      <c r="K96" s="80"/>
      <c r="L96" s="79">
        <f t="shared" si="7"/>
        <v>0</v>
      </c>
      <c r="M96" s="771"/>
    </row>
    <row r="97" spans="1:13" s="37" customFormat="1" ht="13.5" customHeight="1" thickTop="1" thickBot="1">
      <c r="A97" s="767">
        <f>+A95+1</f>
        <v>46</v>
      </c>
      <c r="B97" s="761" t="s">
        <v>621</v>
      </c>
      <c r="C97" s="769" t="s">
        <v>224</v>
      </c>
      <c r="D97" s="78" t="s">
        <v>314</v>
      </c>
      <c r="E97" s="85" t="s">
        <v>313</v>
      </c>
      <c r="F97" s="84"/>
      <c r="G97" s="84"/>
      <c r="H97" s="83">
        <f t="shared" ref="H97:H102" si="8">+F97+G97*12</f>
        <v>0</v>
      </c>
      <c r="I97" s="763" t="s">
        <v>312</v>
      </c>
      <c r="J97" s="84"/>
      <c r="K97" s="84"/>
      <c r="L97" s="83">
        <f t="shared" ref="L97:L102" si="9">+J97+K97*12</f>
        <v>0</v>
      </c>
      <c r="M97" s="765">
        <f>SUM(L97:L98)</f>
        <v>0</v>
      </c>
    </row>
    <row r="98" spans="1:13" s="37" customFormat="1" ht="13.5" customHeight="1" thickTop="1" thickBot="1">
      <c r="A98" s="768"/>
      <c r="B98" s="761"/>
      <c r="C98" s="769"/>
      <c r="D98" s="82" t="s">
        <v>316</v>
      </c>
      <c r="E98" s="81" t="s">
        <v>310</v>
      </c>
      <c r="F98" s="80"/>
      <c r="G98" s="80"/>
      <c r="H98" s="79">
        <f t="shared" si="8"/>
        <v>0</v>
      </c>
      <c r="I98" s="770"/>
      <c r="J98" s="80"/>
      <c r="K98" s="80"/>
      <c r="L98" s="79">
        <f t="shared" si="9"/>
        <v>0</v>
      </c>
      <c r="M98" s="771"/>
    </row>
    <row r="99" spans="1:13" s="37" customFormat="1" ht="13.5" customHeight="1" thickTop="1" thickBot="1">
      <c r="A99" s="767">
        <f>+A97+1</f>
        <v>47</v>
      </c>
      <c r="B99" s="761" t="s">
        <v>622</v>
      </c>
      <c r="C99" s="769" t="s">
        <v>224</v>
      </c>
      <c r="D99" s="78" t="s">
        <v>314</v>
      </c>
      <c r="E99" s="85" t="s">
        <v>313</v>
      </c>
      <c r="F99" s="84"/>
      <c r="G99" s="84"/>
      <c r="H99" s="83">
        <f t="shared" si="8"/>
        <v>0</v>
      </c>
      <c r="I99" s="763" t="s">
        <v>312</v>
      </c>
      <c r="J99" s="84"/>
      <c r="K99" s="84"/>
      <c r="L99" s="83">
        <f t="shared" si="9"/>
        <v>0</v>
      </c>
      <c r="M99" s="765">
        <f>SUM(L99:L100)</f>
        <v>0</v>
      </c>
    </row>
    <row r="100" spans="1:13" s="37" customFormat="1" ht="13.5" customHeight="1" thickTop="1" thickBot="1">
      <c r="A100" s="768"/>
      <c r="B100" s="761"/>
      <c r="C100" s="769"/>
      <c r="D100" s="82" t="s">
        <v>316</v>
      </c>
      <c r="E100" s="81" t="s">
        <v>310</v>
      </c>
      <c r="F100" s="80"/>
      <c r="G100" s="80"/>
      <c r="H100" s="79">
        <f t="shared" si="8"/>
        <v>0</v>
      </c>
      <c r="I100" s="770"/>
      <c r="J100" s="80"/>
      <c r="K100" s="80"/>
      <c r="L100" s="79">
        <f t="shared" si="9"/>
        <v>0</v>
      </c>
      <c r="M100" s="771"/>
    </row>
    <row r="101" spans="1:13" s="37" customFormat="1" ht="13.5" customHeight="1" thickTop="1" thickBot="1">
      <c r="A101" s="767">
        <f>+A99+1</f>
        <v>48</v>
      </c>
      <c r="B101" s="761" t="s">
        <v>623</v>
      </c>
      <c r="C101" s="769" t="s">
        <v>224</v>
      </c>
      <c r="D101" s="78" t="s">
        <v>314</v>
      </c>
      <c r="E101" s="85" t="s">
        <v>313</v>
      </c>
      <c r="F101" s="84"/>
      <c r="G101" s="84"/>
      <c r="H101" s="83">
        <f t="shared" si="8"/>
        <v>0</v>
      </c>
      <c r="I101" s="763" t="s">
        <v>312</v>
      </c>
      <c r="J101" s="84"/>
      <c r="K101" s="84"/>
      <c r="L101" s="83">
        <f t="shared" si="9"/>
        <v>0</v>
      </c>
      <c r="M101" s="765">
        <f>SUM(L101:L102)</f>
        <v>0</v>
      </c>
    </row>
    <row r="102" spans="1:13" s="37" customFormat="1" ht="13.5" customHeight="1" thickTop="1" thickBot="1">
      <c r="A102" s="768"/>
      <c r="B102" s="761"/>
      <c r="C102" s="769"/>
      <c r="D102" s="82" t="s">
        <v>316</v>
      </c>
      <c r="E102" s="81" t="s">
        <v>310</v>
      </c>
      <c r="F102" s="80"/>
      <c r="G102" s="80"/>
      <c r="H102" s="79">
        <f t="shared" si="8"/>
        <v>0</v>
      </c>
      <c r="I102" s="770"/>
      <c r="J102" s="80"/>
      <c r="K102" s="80"/>
      <c r="L102" s="79">
        <f t="shared" si="9"/>
        <v>0</v>
      </c>
      <c r="M102" s="771"/>
    </row>
    <row r="103" spans="1:13" s="37" customFormat="1" ht="13.5" customHeight="1" thickTop="1" thickBot="1">
      <c r="A103" s="767">
        <f>+A101+1</f>
        <v>49</v>
      </c>
      <c r="B103" s="761" t="s">
        <v>624</v>
      </c>
      <c r="C103" s="769" t="s">
        <v>224</v>
      </c>
      <c r="D103" s="78" t="s">
        <v>314</v>
      </c>
      <c r="E103" s="85" t="s">
        <v>313</v>
      </c>
      <c r="F103" s="84"/>
      <c r="G103" s="84"/>
      <c r="H103" s="83">
        <f t="shared" ref="H103:H118" si="10">+F103+G103*12</f>
        <v>0</v>
      </c>
      <c r="I103" s="763" t="s">
        <v>312</v>
      </c>
      <c r="J103" s="84"/>
      <c r="K103" s="84"/>
      <c r="L103" s="83">
        <f t="shared" ref="L103:L118" si="11">+J103+K103*12</f>
        <v>0</v>
      </c>
      <c r="M103" s="765">
        <f>SUM(L103:L104)</f>
        <v>0</v>
      </c>
    </row>
    <row r="104" spans="1:13" s="37" customFormat="1" ht="13.5" customHeight="1" thickTop="1" thickBot="1">
      <c r="A104" s="768"/>
      <c r="B104" s="761"/>
      <c r="C104" s="769"/>
      <c r="D104" s="82" t="s">
        <v>311</v>
      </c>
      <c r="E104" s="81" t="s">
        <v>572</v>
      </c>
      <c r="F104" s="80"/>
      <c r="G104" s="80"/>
      <c r="H104" s="79">
        <f t="shared" si="10"/>
        <v>0</v>
      </c>
      <c r="I104" s="770"/>
      <c r="J104" s="80"/>
      <c r="K104" s="80"/>
      <c r="L104" s="79">
        <f t="shared" si="11"/>
        <v>0</v>
      </c>
      <c r="M104" s="771"/>
    </row>
    <row r="105" spans="1:13" s="37" customFormat="1" ht="13.5" customHeight="1" thickTop="1" thickBot="1">
      <c r="A105" s="767">
        <f>+A103+1</f>
        <v>50</v>
      </c>
      <c r="B105" s="761" t="s">
        <v>602</v>
      </c>
      <c r="C105" s="769" t="s">
        <v>224</v>
      </c>
      <c r="D105" s="78" t="s">
        <v>314</v>
      </c>
      <c r="E105" s="85" t="s">
        <v>313</v>
      </c>
      <c r="F105" s="84"/>
      <c r="G105" s="84"/>
      <c r="H105" s="83">
        <f t="shared" si="10"/>
        <v>0</v>
      </c>
      <c r="I105" s="763" t="s">
        <v>312</v>
      </c>
      <c r="J105" s="84"/>
      <c r="K105" s="84"/>
      <c r="L105" s="83">
        <f t="shared" si="11"/>
        <v>0</v>
      </c>
      <c r="M105" s="765">
        <f>SUM(L105:L106)</f>
        <v>0</v>
      </c>
    </row>
    <row r="106" spans="1:13" s="37" customFormat="1" ht="13.5" customHeight="1" thickTop="1" thickBot="1">
      <c r="A106" s="768"/>
      <c r="B106" s="761"/>
      <c r="C106" s="769"/>
      <c r="D106" s="82" t="s">
        <v>311</v>
      </c>
      <c r="E106" s="81" t="s">
        <v>573</v>
      </c>
      <c r="F106" s="80"/>
      <c r="G106" s="80"/>
      <c r="H106" s="79">
        <f t="shared" si="10"/>
        <v>0</v>
      </c>
      <c r="I106" s="770"/>
      <c r="J106" s="80"/>
      <c r="K106" s="80"/>
      <c r="L106" s="79">
        <f t="shared" si="11"/>
        <v>0</v>
      </c>
      <c r="M106" s="771"/>
    </row>
    <row r="107" spans="1:13" s="37" customFormat="1" ht="13.5" customHeight="1" thickTop="1" thickBot="1">
      <c r="A107" s="767">
        <f>+A105+1</f>
        <v>51</v>
      </c>
      <c r="B107" s="761" t="s">
        <v>588</v>
      </c>
      <c r="C107" s="769" t="s">
        <v>224</v>
      </c>
      <c r="D107" s="78" t="s">
        <v>314</v>
      </c>
      <c r="E107" s="85" t="s">
        <v>313</v>
      </c>
      <c r="F107" s="84"/>
      <c r="G107" s="84"/>
      <c r="H107" s="83">
        <f t="shared" si="10"/>
        <v>0</v>
      </c>
      <c r="I107" s="763" t="s">
        <v>312</v>
      </c>
      <c r="J107" s="84"/>
      <c r="K107" s="84"/>
      <c r="L107" s="83">
        <f t="shared" si="11"/>
        <v>0</v>
      </c>
      <c r="M107" s="765">
        <f>SUM(L107:L108)</f>
        <v>0</v>
      </c>
    </row>
    <row r="108" spans="1:13" s="37" customFormat="1" ht="13.5" customHeight="1" thickTop="1" thickBot="1">
      <c r="A108" s="768"/>
      <c r="B108" s="761"/>
      <c r="C108" s="769"/>
      <c r="D108" s="82" t="s">
        <v>311</v>
      </c>
      <c r="E108" s="81" t="s">
        <v>574</v>
      </c>
      <c r="F108" s="80"/>
      <c r="G108" s="80"/>
      <c r="H108" s="79">
        <f t="shared" si="10"/>
        <v>0</v>
      </c>
      <c r="I108" s="770"/>
      <c r="J108" s="80"/>
      <c r="K108" s="80"/>
      <c r="L108" s="79">
        <f t="shared" si="11"/>
        <v>0</v>
      </c>
      <c r="M108" s="771"/>
    </row>
    <row r="109" spans="1:13" s="37" customFormat="1" ht="13.5" customHeight="1" thickTop="1" thickBot="1">
      <c r="A109" s="767">
        <f>+A107+1</f>
        <v>52</v>
      </c>
      <c r="B109" s="761" t="s">
        <v>625</v>
      </c>
      <c r="C109" s="769" t="s">
        <v>224</v>
      </c>
      <c r="D109" s="78" t="s">
        <v>314</v>
      </c>
      <c r="E109" s="85" t="s">
        <v>313</v>
      </c>
      <c r="F109" s="84"/>
      <c r="G109" s="84"/>
      <c r="H109" s="83">
        <f t="shared" si="10"/>
        <v>0</v>
      </c>
      <c r="I109" s="763" t="s">
        <v>312</v>
      </c>
      <c r="J109" s="84"/>
      <c r="K109" s="84"/>
      <c r="L109" s="83">
        <f t="shared" si="11"/>
        <v>0</v>
      </c>
      <c r="M109" s="765">
        <f>SUM(L109:L110)</f>
        <v>0</v>
      </c>
    </row>
    <row r="110" spans="1:13" s="37" customFormat="1" ht="13.5" customHeight="1" thickTop="1" thickBot="1">
      <c r="A110" s="768"/>
      <c r="B110" s="761"/>
      <c r="C110" s="769"/>
      <c r="D110" s="82" t="s">
        <v>311</v>
      </c>
      <c r="E110" s="81" t="s">
        <v>575</v>
      </c>
      <c r="F110" s="80"/>
      <c r="G110" s="80"/>
      <c r="H110" s="79">
        <f t="shared" si="10"/>
        <v>0</v>
      </c>
      <c r="I110" s="770"/>
      <c r="J110" s="80"/>
      <c r="K110" s="80"/>
      <c r="L110" s="79">
        <f t="shared" si="11"/>
        <v>0</v>
      </c>
      <c r="M110" s="771"/>
    </row>
    <row r="111" spans="1:13" s="37" customFormat="1" ht="13.5" customHeight="1" thickTop="1" thickBot="1">
      <c r="A111" s="767">
        <f>+A109+1</f>
        <v>53</v>
      </c>
      <c r="B111" s="761" t="s">
        <v>626</v>
      </c>
      <c r="C111" s="769" t="s">
        <v>224</v>
      </c>
      <c r="D111" s="78" t="s">
        <v>314</v>
      </c>
      <c r="E111" s="85" t="s">
        <v>313</v>
      </c>
      <c r="F111" s="84"/>
      <c r="G111" s="84"/>
      <c r="H111" s="83">
        <f t="shared" si="10"/>
        <v>0</v>
      </c>
      <c r="I111" s="763" t="s">
        <v>312</v>
      </c>
      <c r="J111" s="84"/>
      <c r="K111" s="84"/>
      <c r="L111" s="83">
        <f t="shared" si="11"/>
        <v>0</v>
      </c>
      <c r="M111" s="765">
        <f>SUM(L111:L112)</f>
        <v>0</v>
      </c>
    </row>
    <row r="112" spans="1:13" s="37" customFormat="1" ht="13.5" customHeight="1" thickTop="1" thickBot="1">
      <c r="A112" s="768"/>
      <c r="B112" s="761"/>
      <c r="C112" s="769"/>
      <c r="D112" s="82" t="s">
        <v>311</v>
      </c>
      <c r="E112" s="81" t="s">
        <v>576</v>
      </c>
      <c r="F112" s="80"/>
      <c r="G112" s="80"/>
      <c r="H112" s="79">
        <f t="shared" si="10"/>
        <v>0</v>
      </c>
      <c r="I112" s="770"/>
      <c r="J112" s="80"/>
      <c r="K112" s="80"/>
      <c r="L112" s="79">
        <f t="shared" si="11"/>
        <v>0</v>
      </c>
      <c r="M112" s="771"/>
    </row>
    <row r="113" spans="1:13" s="37" customFormat="1" ht="13.5" customHeight="1" thickTop="1" thickBot="1">
      <c r="A113" s="767">
        <f>+A111+1</f>
        <v>54</v>
      </c>
      <c r="B113" s="761" t="s">
        <v>627</v>
      </c>
      <c r="C113" s="769" t="s">
        <v>224</v>
      </c>
      <c r="D113" s="78" t="s">
        <v>314</v>
      </c>
      <c r="E113" s="85" t="s">
        <v>313</v>
      </c>
      <c r="F113" s="84"/>
      <c r="G113" s="84"/>
      <c r="H113" s="83">
        <f t="shared" si="10"/>
        <v>0</v>
      </c>
      <c r="I113" s="763" t="s">
        <v>312</v>
      </c>
      <c r="J113" s="84"/>
      <c r="K113" s="84"/>
      <c r="L113" s="83">
        <f t="shared" si="11"/>
        <v>0</v>
      </c>
      <c r="M113" s="765">
        <f>SUM(L113:L114)</f>
        <v>0</v>
      </c>
    </row>
    <row r="114" spans="1:13" s="37" customFormat="1" ht="13.5" customHeight="1" thickTop="1" thickBot="1">
      <c r="A114" s="768"/>
      <c r="B114" s="761"/>
      <c r="C114" s="769"/>
      <c r="D114" s="82" t="s">
        <v>311</v>
      </c>
      <c r="E114" s="81" t="s">
        <v>577</v>
      </c>
      <c r="F114" s="80"/>
      <c r="G114" s="80"/>
      <c r="H114" s="79">
        <f t="shared" si="10"/>
        <v>0</v>
      </c>
      <c r="I114" s="770"/>
      <c r="J114" s="80"/>
      <c r="K114" s="80"/>
      <c r="L114" s="79">
        <f t="shared" si="11"/>
        <v>0</v>
      </c>
      <c r="M114" s="771"/>
    </row>
    <row r="115" spans="1:13" s="37" customFormat="1" ht="13.5" customHeight="1" thickTop="1" thickBot="1">
      <c r="A115" s="767">
        <f>+A113+1</f>
        <v>55</v>
      </c>
      <c r="B115" s="761" t="s">
        <v>587</v>
      </c>
      <c r="C115" s="769" t="s">
        <v>224</v>
      </c>
      <c r="D115" s="78" t="s">
        <v>314</v>
      </c>
      <c r="E115" s="85" t="s">
        <v>313</v>
      </c>
      <c r="F115" s="84"/>
      <c r="G115" s="84"/>
      <c r="H115" s="83">
        <f t="shared" si="10"/>
        <v>0</v>
      </c>
      <c r="I115" s="763" t="s">
        <v>312</v>
      </c>
      <c r="J115" s="84"/>
      <c r="K115" s="84"/>
      <c r="L115" s="83">
        <f t="shared" si="11"/>
        <v>0</v>
      </c>
      <c r="M115" s="765">
        <f>SUM(L115:L116)</f>
        <v>0</v>
      </c>
    </row>
    <row r="116" spans="1:13" s="37" customFormat="1" ht="13.5" customHeight="1" thickTop="1" thickBot="1">
      <c r="A116" s="768"/>
      <c r="B116" s="761"/>
      <c r="C116" s="769"/>
      <c r="D116" s="82" t="s">
        <v>311</v>
      </c>
      <c r="E116" s="81" t="s">
        <v>578</v>
      </c>
      <c r="F116" s="80"/>
      <c r="G116" s="80"/>
      <c r="H116" s="79">
        <f t="shared" si="10"/>
        <v>0</v>
      </c>
      <c r="I116" s="770"/>
      <c r="J116" s="80"/>
      <c r="K116" s="80"/>
      <c r="L116" s="79">
        <f t="shared" si="11"/>
        <v>0</v>
      </c>
      <c r="M116" s="771"/>
    </row>
    <row r="117" spans="1:13" s="37" customFormat="1" ht="13.5" customHeight="1" thickTop="1" thickBot="1">
      <c r="A117" s="767">
        <f>+A115+1</f>
        <v>56</v>
      </c>
      <c r="B117" s="761" t="s">
        <v>628</v>
      </c>
      <c r="C117" s="769" t="s">
        <v>224</v>
      </c>
      <c r="D117" s="78" t="s">
        <v>314</v>
      </c>
      <c r="E117" s="85" t="s">
        <v>313</v>
      </c>
      <c r="F117" s="84"/>
      <c r="G117" s="84"/>
      <c r="H117" s="83">
        <f t="shared" si="10"/>
        <v>0</v>
      </c>
      <c r="I117" s="763" t="s">
        <v>312</v>
      </c>
      <c r="J117" s="84"/>
      <c r="K117" s="84"/>
      <c r="L117" s="83">
        <f t="shared" si="11"/>
        <v>0</v>
      </c>
      <c r="M117" s="765">
        <f>SUM(L117:L118)</f>
        <v>0</v>
      </c>
    </row>
    <row r="118" spans="1:13" s="37" customFormat="1" ht="13.5" customHeight="1" thickTop="1" thickBot="1">
      <c r="A118" s="768"/>
      <c r="B118" s="761"/>
      <c r="C118" s="769"/>
      <c r="D118" s="82" t="s">
        <v>311</v>
      </c>
      <c r="E118" s="81" t="s">
        <v>579</v>
      </c>
      <c r="F118" s="80"/>
      <c r="G118" s="80"/>
      <c r="H118" s="79">
        <f t="shared" si="10"/>
        <v>0</v>
      </c>
      <c r="I118" s="770"/>
      <c r="J118" s="80"/>
      <c r="K118" s="80"/>
      <c r="L118" s="79">
        <f t="shared" si="11"/>
        <v>0</v>
      </c>
      <c r="M118" s="771"/>
    </row>
    <row r="119" spans="1:13" s="37" customFormat="1" ht="13.5" customHeight="1" thickTop="1" thickBot="1">
      <c r="A119" s="767">
        <f>+A117+1</f>
        <v>57</v>
      </c>
      <c r="B119" s="761" t="s">
        <v>596</v>
      </c>
      <c r="C119" s="769" t="s">
        <v>224</v>
      </c>
      <c r="D119" s="78" t="s">
        <v>314</v>
      </c>
      <c r="E119" s="85" t="s">
        <v>313</v>
      </c>
      <c r="F119" s="84"/>
      <c r="G119" s="84"/>
      <c r="H119" s="83">
        <f t="shared" ref="H119:H124" si="12">+F119+G119*12</f>
        <v>0</v>
      </c>
      <c r="I119" s="763" t="s">
        <v>312</v>
      </c>
      <c r="J119" s="84"/>
      <c r="K119" s="84"/>
      <c r="L119" s="83">
        <f t="shared" ref="L119:L124" si="13">+J119+K119*12</f>
        <v>0</v>
      </c>
      <c r="M119" s="765">
        <f>SUM(L119:L120)</f>
        <v>0</v>
      </c>
    </row>
    <row r="120" spans="1:13" s="37" customFormat="1" ht="13.5" customHeight="1" thickTop="1" thickBot="1">
      <c r="A120" s="768"/>
      <c r="B120" s="761"/>
      <c r="C120" s="769"/>
      <c r="D120" s="82" t="s">
        <v>316</v>
      </c>
      <c r="E120" s="81" t="s">
        <v>310</v>
      </c>
      <c r="F120" s="80"/>
      <c r="G120" s="80"/>
      <c r="H120" s="79">
        <f t="shared" si="12"/>
        <v>0</v>
      </c>
      <c r="I120" s="770"/>
      <c r="J120" s="80"/>
      <c r="K120" s="80"/>
      <c r="L120" s="79">
        <f t="shared" si="13"/>
        <v>0</v>
      </c>
      <c r="M120" s="771"/>
    </row>
    <row r="121" spans="1:13" s="37" customFormat="1" ht="13.5" customHeight="1" thickTop="1" thickBot="1">
      <c r="A121" s="767">
        <f>+A119+1</f>
        <v>58</v>
      </c>
      <c r="B121" s="761" t="s">
        <v>591</v>
      </c>
      <c r="C121" s="769" t="s">
        <v>224</v>
      </c>
      <c r="D121" s="78" t="s">
        <v>314</v>
      </c>
      <c r="E121" s="85" t="s">
        <v>313</v>
      </c>
      <c r="F121" s="84"/>
      <c r="G121" s="84"/>
      <c r="H121" s="83">
        <f t="shared" si="12"/>
        <v>0</v>
      </c>
      <c r="I121" s="763" t="s">
        <v>312</v>
      </c>
      <c r="J121" s="84"/>
      <c r="K121" s="84"/>
      <c r="L121" s="83">
        <f t="shared" si="13"/>
        <v>0</v>
      </c>
      <c r="M121" s="765">
        <f>SUM(L121:L122)</f>
        <v>0</v>
      </c>
    </row>
    <row r="122" spans="1:13" s="37" customFormat="1" ht="13.5" customHeight="1" thickTop="1" thickBot="1">
      <c r="A122" s="768"/>
      <c r="B122" s="761"/>
      <c r="C122" s="769"/>
      <c r="D122" s="82" t="s">
        <v>316</v>
      </c>
      <c r="E122" s="81" t="s">
        <v>310</v>
      </c>
      <c r="F122" s="80"/>
      <c r="G122" s="80"/>
      <c r="H122" s="79">
        <f t="shared" si="12"/>
        <v>0</v>
      </c>
      <c r="I122" s="770"/>
      <c r="J122" s="80"/>
      <c r="K122" s="80"/>
      <c r="L122" s="79">
        <f t="shared" si="13"/>
        <v>0</v>
      </c>
      <c r="M122" s="771"/>
    </row>
    <row r="123" spans="1:13" s="37" customFormat="1" ht="13.5" customHeight="1" thickTop="1" thickBot="1">
      <c r="A123" s="767">
        <f>+A121+1</f>
        <v>59</v>
      </c>
      <c r="B123" s="761" t="s">
        <v>616</v>
      </c>
      <c r="C123" s="769" t="s">
        <v>224</v>
      </c>
      <c r="D123" s="78" t="s">
        <v>314</v>
      </c>
      <c r="E123" s="85" t="s">
        <v>313</v>
      </c>
      <c r="F123" s="84"/>
      <c r="G123" s="84"/>
      <c r="H123" s="83">
        <f t="shared" si="12"/>
        <v>0</v>
      </c>
      <c r="I123" s="763" t="s">
        <v>312</v>
      </c>
      <c r="J123" s="84"/>
      <c r="K123" s="84"/>
      <c r="L123" s="83">
        <f t="shared" si="13"/>
        <v>0</v>
      </c>
      <c r="M123" s="765">
        <f>SUM(L123:L124)</f>
        <v>0</v>
      </c>
    </row>
    <row r="124" spans="1:13" s="37" customFormat="1" ht="13.5" customHeight="1" thickTop="1" thickBot="1">
      <c r="A124" s="768"/>
      <c r="B124" s="761"/>
      <c r="C124" s="769"/>
      <c r="D124" s="82" t="s">
        <v>316</v>
      </c>
      <c r="E124" s="81" t="s">
        <v>310</v>
      </c>
      <c r="F124" s="80"/>
      <c r="G124" s="80"/>
      <c r="H124" s="79">
        <f t="shared" si="12"/>
        <v>0</v>
      </c>
      <c r="I124" s="770"/>
      <c r="J124" s="80"/>
      <c r="K124" s="80"/>
      <c r="L124" s="79">
        <f t="shared" si="13"/>
        <v>0</v>
      </c>
      <c r="M124" s="771"/>
    </row>
    <row r="125" spans="1:13" s="37" customFormat="1" ht="13.5" customHeight="1" thickTop="1">
      <c r="A125" s="773" t="s">
        <v>315</v>
      </c>
      <c r="B125" s="774"/>
      <c r="C125" s="775"/>
      <c r="D125" s="78" t="s">
        <v>314</v>
      </c>
      <c r="E125" s="77" t="s">
        <v>313</v>
      </c>
      <c r="F125" s="75">
        <f>SUMPRODUCT((MOD(ROW(F$7:F$124),2)=1)*F$7:F$124)</f>
        <v>0</v>
      </c>
      <c r="G125" s="75">
        <f>SUMPRODUCT((MOD(ROW(G$7:G$124),2)=1)*G$7:G$124)</f>
        <v>0</v>
      </c>
      <c r="H125" s="76">
        <f>SUMPRODUCT((MOD(ROW(H$7:H$124),2)=1)*H$7:H$124)</f>
        <v>0</v>
      </c>
      <c r="I125" s="779" t="s">
        <v>312</v>
      </c>
      <c r="J125" s="75">
        <f>SUMPRODUCT((MOD(ROW(J$7:J$124),2)=1)*J$7:J$124)</f>
        <v>0</v>
      </c>
      <c r="K125" s="75">
        <f>SUMPRODUCT((MOD(ROW(K$7:K$124),2)=1)*K$7:K$124)</f>
        <v>0</v>
      </c>
      <c r="L125" s="74">
        <f>SUMPRODUCT((MOD(ROW(L$7:L$124),2)=1)*L$7:L$124)</f>
        <v>0</v>
      </c>
      <c r="M125" s="765">
        <f>SUM(L125:L126)</f>
        <v>0</v>
      </c>
    </row>
    <row r="126" spans="1:13" s="37" customFormat="1" ht="13.5" customHeight="1" thickBot="1">
      <c r="A126" s="776"/>
      <c r="B126" s="777"/>
      <c r="C126" s="778"/>
      <c r="D126" s="73" t="s">
        <v>311</v>
      </c>
      <c r="E126" s="72" t="s">
        <v>310</v>
      </c>
      <c r="F126" s="70">
        <f>SUMPRODUCT((MOD(ROW(F$7:F$124),2)=0)*F$7:F$124)</f>
        <v>0</v>
      </c>
      <c r="G126" s="70">
        <f>SUMPRODUCT((MOD(ROW(G$7:G$124),2)=0)*G$7:G$124)</f>
        <v>0</v>
      </c>
      <c r="H126" s="71">
        <f>SUMPRODUCT((MOD(ROW(H$7:H$124),2)=0)*H$7:H$124)</f>
        <v>0</v>
      </c>
      <c r="I126" s="755"/>
      <c r="J126" s="70">
        <f>SUMPRODUCT((MOD(ROW(J$7:J$124),2)=0)*J$7:J$124)</f>
        <v>0</v>
      </c>
      <c r="K126" s="70">
        <f>SUMPRODUCT((MOD(ROW(K$7:K$124),2)=0)*K$7:K$124)</f>
        <v>0</v>
      </c>
      <c r="L126" s="69">
        <f>SUMPRODUCT((MOD(ROW(L$7:L$124),2)=0)*L$7:L$124)</f>
        <v>0</v>
      </c>
      <c r="M126" s="766"/>
    </row>
    <row r="127" spans="1:13" ht="13.5" customHeight="1" thickTop="1">
      <c r="A127" s="68"/>
    </row>
    <row r="128" spans="1:13" ht="13.5" customHeight="1">
      <c r="A128" s="68"/>
    </row>
  </sheetData>
  <mergeCells count="308">
    <mergeCell ref="A95:A96"/>
    <mergeCell ref="B95:B96"/>
    <mergeCell ref="C95:C96"/>
    <mergeCell ref="I95:I96"/>
    <mergeCell ref="M95:M96"/>
    <mergeCell ref="M89:M90"/>
    <mergeCell ref="A91:A92"/>
    <mergeCell ref="B91:B92"/>
    <mergeCell ref="C91:C92"/>
    <mergeCell ref="I91:I92"/>
    <mergeCell ref="M91:M92"/>
    <mergeCell ref="A93:A94"/>
    <mergeCell ref="B93:B94"/>
    <mergeCell ref="C93:C94"/>
    <mergeCell ref="I93:I94"/>
    <mergeCell ref="M93:M94"/>
    <mergeCell ref="A117:A118"/>
    <mergeCell ref="B117:B118"/>
    <mergeCell ref="C117:C118"/>
    <mergeCell ref="I117:I118"/>
    <mergeCell ref="M117:M118"/>
    <mergeCell ref="A83:A84"/>
    <mergeCell ref="B83:B84"/>
    <mergeCell ref="C83:C84"/>
    <mergeCell ref="I83:I84"/>
    <mergeCell ref="M83:M84"/>
    <mergeCell ref="A85:A86"/>
    <mergeCell ref="B85:B86"/>
    <mergeCell ref="C85:C86"/>
    <mergeCell ref="I85:I86"/>
    <mergeCell ref="M85:M86"/>
    <mergeCell ref="A87:A88"/>
    <mergeCell ref="B87:B88"/>
    <mergeCell ref="C87:C88"/>
    <mergeCell ref="I87:I88"/>
    <mergeCell ref="M87:M88"/>
    <mergeCell ref="A89:A90"/>
    <mergeCell ref="B89:B90"/>
    <mergeCell ref="C89:C90"/>
    <mergeCell ref="I89:I90"/>
    <mergeCell ref="A113:A114"/>
    <mergeCell ref="B113:B114"/>
    <mergeCell ref="C113:C114"/>
    <mergeCell ref="I113:I114"/>
    <mergeCell ref="M113:M114"/>
    <mergeCell ref="A115:A116"/>
    <mergeCell ref="B115:B116"/>
    <mergeCell ref="C115:C116"/>
    <mergeCell ref="I115:I116"/>
    <mergeCell ref="M115:M116"/>
    <mergeCell ref="M107:M108"/>
    <mergeCell ref="A109:A110"/>
    <mergeCell ref="B109:B110"/>
    <mergeCell ref="C109:C110"/>
    <mergeCell ref="I109:I110"/>
    <mergeCell ref="M109:M110"/>
    <mergeCell ref="A111:A112"/>
    <mergeCell ref="B111:B112"/>
    <mergeCell ref="C111:C112"/>
    <mergeCell ref="I111:I112"/>
    <mergeCell ref="M111:M112"/>
    <mergeCell ref="A125:C126"/>
    <mergeCell ref="I125:I126"/>
    <mergeCell ref="M125:M126"/>
    <mergeCell ref="A121:A122"/>
    <mergeCell ref="B121:B122"/>
    <mergeCell ref="C121:C122"/>
    <mergeCell ref="I121:I122"/>
    <mergeCell ref="M121:M122"/>
    <mergeCell ref="A123:A124"/>
    <mergeCell ref="B123:B124"/>
    <mergeCell ref="C123:C124"/>
    <mergeCell ref="I123:I124"/>
    <mergeCell ref="M123:M124"/>
    <mergeCell ref="A101:A102"/>
    <mergeCell ref="B101:B102"/>
    <mergeCell ref="C101:C102"/>
    <mergeCell ref="I101:I102"/>
    <mergeCell ref="M101:M102"/>
    <mergeCell ref="A119:A120"/>
    <mergeCell ref="B119:B120"/>
    <mergeCell ref="C119:C120"/>
    <mergeCell ref="I119:I120"/>
    <mergeCell ref="M119:M120"/>
    <mergeCell ref="A103:A104"/>
    <mergeCell ref="B103:B104"/>
    <mergeCell ref="C103:C104"/>
    <mergeCell ref="I103:I104"/>
    <mergeCell ref="M103:M104"/>
    <mergeCell ref="A105:A106"/>
    <mergeCell ref="B105:B106"/>
    <mergeCell ref="C105:C106"/>
    <mergeCell ref="I105:I106"/>
    <mergeCell ref="M105:M106"/>
    <mergeCell ref="A107:A108"/>
    <mergeCell ref="B107:B108"/>
    <mergeCell ref="C107:C108"/>
    <mergeCell ref="I107:I108"/>
    <mergeCell ref="A97:A98"/>
    <mergeCell ref="B97:B98"/>
    <mergeCell ref="C97:C98"/>
    <mergeCell ref="I97:I98"/>
    <mergeCell ref="M97:M98"/>
    <mergeCell ref="A99:A100"/>
    <mergeCell ref="B99:B100"/>
    <mergeCell ref="C99:C100"/>
    <mergeCell ref="I99:I100"/>
    <mergeCell ref="M99:M100"/>
    <mergeCell ref="A79:A80"/>
    <mergeCell ref="B79:B80"/>
    <mergeCell ref="C79:C80"/>
    <mergeCell ref="I79:I80"/>
    <mergeCell ref="M79:M80"/>
    <mergeCell ref="A81:A82"/>
    <mergeCell ref="B81:B82"/>
    <mergeCell ref="C81:C82"/>
    <mergeCell ref="I81:I82"/>
    <mergeCell ref="M81:M82"/>
    <mergeCell ref="A75:A76"/>
    <mergeCell ref="B75:B76"/>
    <mergeCell ref="C75:C76"/>
    <mergeCell ref="I75:I76"/>
    <mergeCell ref="M75:M76"/>
    <mergeCell ref="A77:A78"/>
    <mergeCell ref="B77:B78"/>
    <mergeCell ref="C77:C78"/>
    <mergeCell ref="I77:I78"/>
    <mergeCell ref="M77:M78"/>
    <mergeCell ref="A71:A72"/>
    <mergeCell ref="B71:B72"/>
    <mergeCell ref="C71:C72"/>
    <mergeCell ref="I71:I72"/>
    <mergeCell ref="M71:M72"/>
    <mergeCell ref="A73:A74"/>
    <mergeCell ref="B73:B74"/>
    <mergeCell ref="C73:C74"/>
    <mergeCell ref="I73:I74"/>
    <mergeCell ref="M73:M74"/>
    <mergeCell ref="A67:A68"/>
    <mergeCell ref="B67:B68"/>
    <mergeCell ref="C67:C68"/>
    <mergeCell ref="I67:I68"/>
    <mergeCell ref="M67:M68"/>
    <mergeCell ref="A69:A70"/>
    <mergeCell ref="B69:B70"/>
    <mergeCell ref="C69:C70"/>
    <mergeCell ref="I69:I70"/>
    <mergeCell ref="M69:M70"/>
    <mergeCell ref="A63:A64"/>
    <mergeCell ref="B63:B64"/>
    <mergeCell ref="C63:C64"/>
    <mergeCell ref="I63:I64"/>
    <mergeCell ref="M63:M64"/>
    <mergeCell ref="A65:A66"/>
    <mergeCell ref="B65:B66"/>
    <mergeCell ref="C65:C66"/>
    <mergeCell ref="I65:I66"/>
    <mergeCell ref="M65:M66"/>
    <mergeCell ref="A59:A60"/>
    <mergeCell ref="B59:B60"/>
    <mergeCell ref="C59:C60"/>
    <mergeCell ref="I59:I60"/>
    <mergeCell ref="M59:M60"/>
    <mergeCell ref="A61:A62"/>
    <mergeCell ref="B61:B62"/>
    <mergeCell ref="C61:C62"/>
    <mergeCell ref="I61:I62"/>
    <mergeCell ref="M61:M62"/>
    <mergeCell ref="A55:A56"/>
    <mergeCell ref="B55:B56"/>
    <mergeCell ref="C55:C56"/>
    <mergeCell ref="I55:I56"/>
    <mergeCell ref="M55:M56"/>
    <mergeCell ref="A57:A58"/>
    <mergeCell ref="B57:B58"/>
    <mergeCell ref="C57:C58"/>
    <mergeCell ref="I57:I58"/>
    <mergeCell ref="M57:M58"/>
    <mergeCell ref="A51:A52"/>
    <mergeCell ref="B51:B52"/>
    <mergeCell ref="C51:C52"/>
    <mergeCell ref="I51:I52"/>
    <mergeCell ref="M51:M52"/>
    <mergeCell ref="A53:A54"/>
    <mergeCell ref="B53:B54"/>
    <mergeCell ref="C53:C54"/>
    <mergeCell ref="I53:I54"/>
    <mergeCell ref="M53:M54"/>
    <mergeCell ref="A47:A48"/>
    <mergeCell ref="B47:B48"/>
    <mergeCell ref="C47:C48"/>
    <mergeCell ref="I47:I48"/>
    <mergeCell ref="M47:M48"/>
    <mergeCell ref="A49:A50"/>
    <mergeCell ref="B49:B50"/>
    <mergeCell ref="C49:C50"/>
    <mergeCell ref="I49:I50"/>
    <mergeCell ref="M49:M50"/>
    <mergeCell ref="A43:A44"/>
    <mergeCell ref="B43:B44"/>
    <mergeCell ref="C43:C44"/>
    <mergeCell ref="I43:I44"/>
    <mergeCell ref="M43:M44"/>
    <mergeCell ref="A45:A46"/>
    <mergeCell ref="B45:B46"/>
    <mergeCell ref="C45:C46"/>
    <mergeCell ref="I45:I46"/>
    <mergeCell ref="M45:M46"/>
    <mergeCell ref="A39:A40"/>
    <mergeCell ref="B39:B40"/>
    <mergeCell ref="C39:C40"/>
    <mergeCell ref="I39:I40"/>
    <mergeCell ref="M39:M40"/>
    <mergeCell ref="A41:A42"/>
    <mergeCell ref="B41:B42"/>
    <mergeCell ref="C41:C42"/>
    <mergeCell ref="I41:I42"/>
    <mergeCell ref="M41:M42"/>
    <mergeCell ref="A35:A36"/>
    <mergeCell ref="B35:B36"/>
    <mergeCell ref="C35:C36"/>
    <mergeCell ref="I35:I36"/>
    <mergeCell ref="M35:M36"/>
    <mergeCell ref="A37:A38"/>
    <mergeCell ref="B37:B38"/>
    <mergeCell ref="C37:C38"/>
    <mergeCell ref="I37:I38"/>
    <mergeCell ref="M37:M38"/>
    <mergeCell ref="A31:A32"/>
    <mergeCell ref="B31:B32"/>
    <mergeCell ref="C31:C32"/>
    <mergeCell ref="I31:I32"/>
    <mergeCell ref="M31:M32"/>
    <mergeCell ref="A33:A34"/>
    <mergeCell ref="B33:B34"/>
    <mergeCell ref="C33:C34"/>
    <mergeCell ref="I33:I34"/>
    <mergeCell ref="M33:M34"/>
    <mergeCell ref="A27:A28"/>
    <mergeCell ref="B27:B28"/>
    <mergeCell ref="C27:C28"/>
    <mergeCell ref="I27:I28"/>
    <mergeCell ref="M27:M28"/>
    <mergeCell ref="A29:A30"/>
    <mergeCell ref="B29:B30"/>
    <mergeCell ref="C29:C30"/>
    <mergeCell ref="I29:I30"/>
    <mergeCell ref="M29:M30"/>
    <mergeCell ref="A23:A24"/>
    <mergeCell ref="B23:B24"/>
    <mergeCell ref="C23:C24"/>
    <mergeCell ref="I23:I24"/>
    <mergeCell ref="M23:M24"/>
    <mergeCell ref="A25:A26"/>
    <mergeCell ref="B25:B26"/>
    <mergeCell ref="C25:C26"/>
    <mergeCell ref="I25:I26"/>
    <mergeCell ref="M25:M26"/>
    <mergeCell ref="A19:A20"/>
    <mergeCell ref="B19:B20"/>
    <mergeCell ref="C19:C20"/>
    <mergeCell ref="I19:I20"/>
    <mergeCell ref="M19:M20"/>
    <mergeCell ref="A21:A22"/>
    <mergeCell ref="B21:B22"/>
    <mergeCell ref="C21:C22"/>
    <mergeCell ref="I21:I22"/>
    <mergeCell ref="M21:M22"/>
    <mergeCell ref="A15:A16"/>
    <mergeCell ref="B15:B16"/>
    <mergeCell ref="C15:C16"/>
    <mergeCell ref="I15:I16"/>
    <mergeCell ref="M15:M16"/>
    <mergeCell ref="A17:A18"/>
    <mergeCell ref="B17:B18"/>
    <mergeCell ref="C17:C18"/>
    <mergeCell ref="I17:I18"/>
    <mergeCell ref="M17:M18"/>
    <mergeCell ref="A11:A12"/>
    <mergeCell ref="B11:B12"/>
    <mergeCell ref="C11:C12"/>
    <mergeCell ref="I11:I12"/>
    <mergeCell ref="M11:M12"/>
    <mergeCell ref="A13:A14"/>
    <mergeCell ref="B13:B14"/>
    <mergeCell ref="C13:C14"/>
    <mergeCell ref="I13:I14"/>
    <mergeCell ref="M13:M14"/>
    <mergeCell ref="A7:A8"/>
    <mergeCell ref="B7:B8"/>
    <mergeCell ref="C7:C8"/>
    <mergeCell ref="I7:I8"/>
    <mergeCell ref="M7:M8"/>
    <mergeCell ref="A9:A10"/>
    <mergeCell ref="B9:B10"/>
    <mergeCell ref="C9:C10"/>
    <mergeCell ref="I9:I10"/>
    <mergeCell ref="M9:M10"/>
    <mergeCell ref="A4:A6"/>
    <mergeCell ref="B4:C6"/>
    <mergeCell ref="D4:D6"/>
    <mergeCell ref="E4:H4"/>
    <mergeCell ref="I4:M4"/>
    <mergeCell ref="E5:E6"/>
    <mergeCell ref="H5:H6"/>
    <mergeCell ref="I5:I6"/>
    <mergeCell ref="L5:L6"/>
    <mergeCell ref="M5:M6"/>
  </mergeCells>
  <phoneticPr fontId="3"/>
  <pageMargins left="0.41" right="0.19685039370078741" top="0.43" bottom="0.16" header="0.51181102362204722" footer="0.21"/>
  <pageSetup paperSize="8" scale="72" orientation="portrait" r:id="rId1"/>
  <headerFooter alignWithMargins="0"/>
  <rowBreaks count="1" manualBreakCount="1">
    <brk id="9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76"/>
  <sheetViews>
    <sheetView view="pageBreakPreview" zoomScale="85" zoomScaleNormal="115" zoomScaleSheetLayoutView="85" workbookViewId="0">
      <selection activeCell="P68" sqref="P68"/>
    </sheetView>
  </sheetViews>
  <sheetFormatPr defaultRowHeight="13.5"/>
  <cols>
    <col min="1" max="1" width="2.625" style="93" customWidth="1"/>
    <col min="2" max="2" width="8.625" style="94" customWidth="1"/>
    <col min="3" max="3" width="30.625" style="94" customWidth="1"/>
    <col min="4" max="4" width="13.875" style="94" customWidth="1"/>
    <col min="5" max="5" width="12.25" style="94" customWidth="1"/>
    <col min="6" max="6" width="15.625" style="94" customWidth="1"/>
    <col min="7" max="7" width="4.625" style="94" customWidth="1"/>
    <col min="8" max="9" width="6.625" style="94" customWidth="1"/>
    <col min="10" max="11" width="7.625" style="94" customWidth="1"/>
    <col min="12" max="12" width="3.625" style="94" customWidth="1"/>
    <col min="13" max="13" width="5.625" style="94" customWidth="1"/>
    <col min="14" max="15" width="6.625" style="94" customWidth="1"/>
    <col min="16" max="17" width="7.625" style="95" customWidth="1"/>
    <col min="18" max="19" width="6.625" style="94" customWidth="1"/>
    <col min="20" max="21" width="7.625" style="95" customWidth="1"/>
    <col min="22" max="22" width="7.625" style="94" customWidth="1"/>
    <col min="23" max="23" width="8.625" style="95" customWidth="1"/>
    <col min="24" max="24" width="4.5" style="96" bestFit="1" customWidth="1"/>
    <col min="25" max="26" width="6.625" style="94" customWidth="1"/>
    <col min="27" max="28" width="7.625" style="95" customWidth="1"/>
    <col min="29" max="29" width="30.625" style="94" customWidth="1"/>
    <col min="30" max="57" width="3.625" style="93" customWidth="1"/>
    <col min="58" max="256" width="9" style="93"/>
    <col min="257" max="257" width="2.625" style="93" customWidth="1"/>
    <col min="258" max="258" width="8.625" style="93" customWidth="1"/>
    <col min="259" max="259" width="30.625" style="93" customWidth="1"/>
    <col min="260" max="260" width="15.625" style="93" customWidth="1"/>
    <col min="261" max="261" width="4.625" style="93" customWidth="1"/>
    <col min="262" max="263" width="6.625" style="93" customWidth="1"/>
    <col min="264" max="265" width="7.625" style="93" customWidth="1"/>
    <col min="266" max="266" width="3.625" style="93" customWidth="1"/>
    <col min="267" max="267" width="5.625" style="93" customWidth="1"/>
    <col min="268" max="269" width="6.625" style="93" customWidth="1"/>
    <col min="270" max="271" width="7.625" style="93" customWidth="1"/>
    <col min="272" max="273" width="6.625" style="93" customWidth="1"/>
    <col min="274" max="276" width="7.625" style="93" customWidth="1"/>
    <col min="277" max="277" width="8.625" style="93" customWidth="1"/>
    <col min="278" max="278" width="4.5" style="93" bestFit="1" customWidth="1"/>
    <col min="279" max="280" width="6.625" style="93" customWidth="1"/>
    <col min="281" max="282" width="7.625" style="93" customWidth="1"/>
    <col min="283" max="284" width="15.625" style="93" customWidth="1"/>
    <col min="285" max="285" width="30.625" style="93" customWidth="1"/>
    <col min="286" max="286" width="3.625" style="93" customWidth="1"/>
    <col min="287" max="287" width="0" style="93" hidden="1" customWidth="1"/>
    <col min="288" max="313" width="3.625" style="93" customWidth="1"/>
    <col min="314" max="512" width="9" style="93"/>
    <col min="513" max="513" width="2.625" style="93" customWidth="1"/>
    <col min="514" max="514" width="8.625" style="93" customWidth="1"/>
    <col min="515" max="515" width="30.625" style="93" customWidth="1"/>
    <col min="516" max="516" width="15.625" style="93" customWidth="1"/>
    <col min="517" max="517" width="4.625" style="93" customWidth="1"/>
    <col min="518" max="519" width="6.625" style="93" customWidth="1"/>
    <col min="520" max="521" width="7.625" style="93" customWidth="1"/>
    <col min="522" max="522" width="3.625" style="93" customWidth="1"/>
    <col min="523" max="523" width="5.625" style="93" customWidth="1"/>
    <col min="524" max="525" width="6.625" style="93" customWidth="1"/>
    <col min="526" max="527" width="7.625" style="93" customWidth="1"/>
    <col min="528" max="529" width="6.625" style="93" customWidth="1"/>
    <col min="530" max="532" width="7.625" style="93" customWidth="1"/>
    <col min="533" max="533" width="8.625" style="93" customWidth="1"/>
    <col min="534" max="534" width="4.5" style="93" bestFit="1" customWidth="1"/>
    <col min="535" max="536" width="6.625" style="93" customWidth="1"/>
    <col min="537" max="538" width="7.625" style="93" customWidth="1"/>
    <col min="539" max="540" width="15.625" style="93" customWidth="1"/>
    <col min="541" max="541" width="30.625" style="93" customWidth="1"/>
    <col min="542" max="542" width="3.625" style="93" customWidth="1"/>
    <col min="543" max="543" width="0" style="93" hidden="1" customWidth="1"/>
    <col min="544" max="569" width="3.625" style="93" customWidth="1"/>
    <col min="570" max="768" width="9" style="93"/>
    <col min="769" max="769" width="2.625" style="93" customWidth="1"/>
    <col min="770" max="770" width="8.625" style="93" customWidth="1"/>
    <col min="771" max="771" width="30.625" style="93" customWidth="1"/>
    <col min="772" max="772" width="15.625" style="93" customWidth="1"/>
    <col min="773" max="773" width="4.625" style="93" customWidth="1"/>
    <col min="774" max="775" width="6.625" style="93" customWidth="1"/>
    <col min="776" max="777" width="7.625" style="93" customWidth="1"/>
    <col min="778" max="778" width="3.625" style="93" customWidth="1"/>
    <col min="779" max="779" width="5.625" style="93" customWidth="1"/>
    <col min="780" max="781" width="6.625" style="93" customWidth="1"/>
    <col min="782" max="783" width="7.625" style="93" customWidth="1"/>
    <col min="784" max="785" width="6.625" style="93" customWidth="1"/>
    <col min="786" max="788" width="7.625" style="93" customWidth="1"/>
    <col min="789" max="789" width="8.625" style="93" customWidth="1"/>
    <col min="790" max="790" width="4.5" style="93" bestFit="1" customWidth="1"/>
    <col min="791" max="792" width="6.625" style="93" customWidth="1"/>
    <col min="793" max="794" width="7.625" style="93" customWidth="1"/>
    <col min="795" max="796" width="15.625" style="93" customWidth="1"/>
    <col min="797" max="797" width="30.625" style="93" customWidth="1"/>
    <col min="798" max="798" width="3.625" style="93" customWidth="1"/>
    <col min="799" max="799" width="0" style="93" hidden="1" customWidth="1"/>
    <col min="800" max="825" width="3.625" style="93" customWidth="1"/>
    <col min="826" max="1024" width="9" style="93"/>
    <col min="1025" max="1025" width="2.625" style="93" customWidth="1"/>
    <col min="1026" max="1026" width="8.625" style="93" customWidth="1"/>
    <col min="1027" max="1027" width="30.625" style="93" customWidth="1"/>
    <col min="1028" max="1028" width="15.625" style="93" customWidth="1"/>
    <col min="1029" max="1029" width="4.625" style="93" customWidth="1"/>
    <col min="1030" max="1031" width="6.625" style="93" customWidth="1"/>
    <col min="1032" max="1033" width="7.625" style="93" customWidth="1"/>
    <col min="1034" max="1034" width="3.625" style="93" customWidth="1"/>
    <col min="1035" max="1035" width="5.625" style="93" customWidth="1"/>
    <col min="1036" max="1037" width="6.625" style="93" customWidth="1"/>
    <col min="1038" max="1039" width="7.625" style="93" customWidth="1"/>
    <col min="1040" max="1041" width="6.625" style="93" customWidth="1"/>
    <col min="1042" max="1044" width="7.625" style="93" customWidth="1"/>
    <col min="1045" max="1045" width="8.625" style="93" customWidth="1"/>
    <col min="1046" max="1046" width="4.5" style="93" bestFit="1" customWidth="1"/>
    <col min="1047" max="1048" width="6.625" style="93" customWidth="1"/>
    <col min="1049" max="1050" width="7.625" style="93" customWidth="1"/>
    <col min="1051" max="1052" width="15.625" style="93" customWidth="1"/>
    <col min="1053" max="1053" width="30.625" style="93" customWidth="1"/>
    <col min="1054" max="1054" width="3.625" style="93" customWidth="1"/>
    <col min="1055" max="1055" width="0" style="93" hidden="1" customWidth="1"/>
    <col min="1056" max="1081" width="3.625" style="93" customWidth="1"/>
    <col min="1082" max="1280" width="9" style="93"/>
    <col min="1281" max="1281" width="2.625" style="93" customWidth="1"/>
    <col min="1282" max="1282" width="8.625" style="93" customWidth="1"/>
    <col min="1283" max="1283" width="30.625" style="93" customWidth="1"/>
    <col min="1284" max="1284" width="15.625" style="93" customWidth="1"/>
    <col min="1285" max="1285" width="4.625" style="93" customWidth="1"/>
    <col min="1286" max="1287" width="6.625" style="93" customWidth="1"/>
    <col min="1288" max="1289" width="7.625" style="93" customWidth="1"/>
    <col min="1290" max="1290" width="3.625" style="93" customWidth="1"/>
    <col min="1291" max="1291" width="5.625" style="93" customWidth="1"/>
    <col min="1292" max="1293" width="6.625" style="93" customWidth="1"/>
    <col min="1294" max="1295" width="7.625" style="93" customWidth="1"/>
    <col min="1296" max="1297" width="6.625" style="93" customWidth="1"/>
    <col min="1298" max="1300" width="7.625" style="93" customWidth="1"/>
    <col min="1301" max="1301" width="8.625" style="93" customWidth="1"/>
    <col min="1302" max="1302" width="4.5" style="93" bestFit="1" customWidth="1"/>
    <col min="1303" max="1304" width="6.625" style="93" customWidth="1"/>
    <col min="1305" max="1306" width="7.625" style="93" customWidth="1"/>
    <col min="1307" max="1308" width="15.625" style="93" customWidth="1"/>
    <col min="1309" max="1309" width="30.625" style="93" customWidth="1"/>
    <col min="1310" max="1310" width="3.625" style="93" customWidth="1"/>
    <col min="1311" max="1311" width="0" style="93" hidden="1" customWidth="1"/>
    <col min="1312" max="1337" width="3.625" style="93" customWidth="1"/>
    <col min="1338" max="1536" width="9" style="93"/>
    <col min="1537" max="1537" width="2.625" style="93" customWidth="1"/>
    <col min="1538" max="1538" width="8.625" style="93" customWidth="1"/>
    <col min="1539" max="1539" width="30.625" style="93" customWidth="1"/>
    <col min="1540" max="1540" width="15.625" style="93" customWidth="1"/>
    <col min="1541" max="1541" width="4.625" style="93" customWidth="1"/>
    <col min="1542" max="1543" width="6.625" style="93" customWidth="1"/>
    <col min="1544" max="1545" width="7.625" style="93" customWidth="1"/>
    <col min="1546" max="1546" width="3.625" style="93" customWidth="1"/>
    <col min="1547" max="1547" width="5.625" style="93" customWidth="1"/>
    <col min="1548" max="1549" width="6.625" style="93" customWidth="1"/>
    <col min="1550" max="1551" width="7.625" style="93" customWidth="1"/>
    <col min="1552" max="1553" width="6.625" style="93" customWidth="1"/>
    <col min="1554" max="1556" width="7.625" style="93" customWidth="1"/>
    <col min="1557" max="1557" width="8.625" style="93" customWidth="1"/>
    <col min="1558" max="1558" width="4.5" style="93" bestFit="1" customWidth="1"/>
    <col min="1559" max="1560" width="6.625" style="93" customWidth="1"/>
    <col min="1561" max="1562" width="7.625" style="93" customWidth="1"/>
    <col min="1563" max="1564" width="15.625" style="93" customWidth="1"/>
    <col min="1565" max="1565" width="30.625" style="93" customWidth="1"/>
    <col min="1566" max="1566" width="3.625" style="93" customWidth="1"/>
    <col min="1567" max="1567" width="0" style="93" hidden="1" customWidth="1"/>
    <col min="1568" max="1593" width="3.625" style="93" customWidth="1"/>
    <col min="1594" max="1792" width="9" style="93"/>
    <col min="1793" max="1793" width="2.625" style="93" customWidth="1"/>
    <col min="1794" max="1794" width="8.625" style="93" customWidth="1"/>
    <col min="1795" max="1795" width="30.625" style="93" customWidth="1"/>
    <col min="1796" max="1796" width="15.625" style="93" customWidth="1"/>
    <col min="1797" max="1797" width="4.625" style="93" customWidth="1"/>
    <col min="1798" max="1799" width="6.625" style="93" customWidth="1"/>
    <col min="1800" max="1801" width="7.625" style="93" customWidth="1"/>
    <col min="1802" max="1802" width="3.625" style="93" customWidth="1"/>
    <col min="1803" max="1803" width="5.625" style="93" customWidth="1"/>
    <col min="1804" max="1805" width="6.625" style="93" customWidth="1"/>
    <col min="1806" max="1807" width="7.625" style="93" customWidth="1"/>
    <col min="1808" max="1809" width="6.625" style="93" customWidth="1"/>
    <col min="1810" max="1812" width="7.625" style="93" customWidth="1"/>
    <col min="1813" max="1813" width="8.625" style="93" customWidth="1"/>
    <col min="1814" max="1814" width="4.5" style="93" bestFit="1" customWidth="1"/>
    <col min="1815" max="1816" width="6.625" style="93" customWidth="1"/>
    <col min="1817" max="1818" width="7.625" style="93" customWidth="1"/>
    <col min="1819" max="1820" width="15.625" style="93" customWidth="1"/>
    <col min="1821" max="1821" width="30.625" style="93" customWidth="1"/>
    <col min="1822" max="1822" width="3.625" style="93" customWidth="1"/>
    <col min="1823" max="1823" width="0" style="93" hidden="1" customWidth="1"/>
    <col min="1824" max="1849" width="3.625" style="93" customWidth="1"/>
    <col min="1850" max="2048" width="9" style="93"/>
    <col min="2049" max="2049" width="2.625" style="93" customWidth="1"/>
    <col min="2050" max="2050" width="8.625" style="93" customWidth="1"/>
    <col min="2051" max="2051" width="30.625" style="93" customWidth="1"/>
    <col min="2052" max="2052" width="15.625" style="93" customWidth="1"/>
    <col min="2053" max="2053" width="4.625" style="93" customWidth="1"/>
    <col min="2054" max="2055" width="6.625" style="93" customWidth="1"/>
    <col min="2056" max="2057" width="7.625" style="93" customWidth="1"/>
    <col min="2058" max="2058" width="3.625" style="93" customWidth="1"/>
    <col min="2059" max="2059" width="5.625" style="93" customWidth="1"/>
    <col min="2060" max="2061" width="6.625" style="93" customWidth="1"/>
    <col min="2062" max="2063" width="7.625" style="93" customWidth="1"/>
    <col min="2064" max="2065" width="6.625" style="93" customWidth="1"/>
    <col min="2066" max="2068" width="7.625" style="93" customWidth="1"/>
    <col min="2069" max="2069" width="8.625" style="93" customWidth="1"/>
    <col min="2070" max="2070" width="4.5" style="93" bestFit="1" customWidth="1"/>
    <col min="2071" max="2072" width="6.625" style="93" customWidth="1"/>
    <col min="2073" max="2074" width="7.625" style="93" customWidth="1"/>
    <col min="2075" max="2076" width="15.625" style="93" customWidth="1"/>
    <col min="2077" max="2077" width="30.625" style="93" customWidth="1"/>
    <col min="2078" max="2078" width="3.625" style="93" customWidth="1"/>
    <col min="2079" max="2079" width="0" style="93" hidden="1" customWidth="1"/>
    <col min="2080" max="2105" width="3.625" style="93" customWidth="1"/>
    <col min="2106" max="2304" width="9" style="93"/>
    <col min="2305" max="2305" width="2.625" style="93" customWidth="1"/>
    <col min="2306" max="2306" width="8.625" style="93" customWidth="1"/>
    <col min="2307" max="2307" width="30.625" style="93" customWidth="1"/>
    <col min="2308" max="2308" width="15.625" style="93" customWidth="1"/>
    <col min="2309" max="2309" width="4.625" style="93" customWidth="1"/>
    <col min="2310" max="2311" width="6.625" style="93" customWidth="1"/>
    <col min="2312" max="2313" width="7.625" style="93" customWidth="1"/>
    <col min="2314" max="2314" width="3.625" style="93" customWidth="1"/>
    <col min="2315" max="2315" width="5.625" style="93" customWidth="1"/>
    <col min="2316" max="2317" width="6.625" style="93" customWidth="1"/>
    <col min="2318" max="2319" width="7.625" style="93" customWidth="1"/>
    <col min="2320" max="2321" width="6.625" style="93" customWidth="1"/>
    <col min="2322" max="2324" width="7.625" style="93" customWidth="1"/>
    <col min="2325" max="2325" width="8.625" style="93" customWidth="1"/>
    <col min="2326" max="2326" width="4.5" style="93" bestFit="1" customWidth="1"/>
    <col min="2327" max="2328" width="6.625" style="93" customWidth="1"/>
    <col min="2329" max="2330" width="7.625" style="93" customWidth="1"/>
    <col min="2331" max="2332" width="15.625" style="93" customWidth="1"/>
    <col min="2333" max="2333" width="30.625" style="93" customWidth="1"/>
    <col min="2334" max="2334" width="3.625" style="93" customWidth="1"/>
    <col min="2335" max="2335" width="0" style="93" hidden="1" customWidth="1"/>
    <col min="2336" max="2361" width="3.625" style="93" customWidth="1"/>
    <col min="2362" max="2560" width="9" style="93"/>
    <col min="2561" max="2561" width="2.625" style="93" customWidth="1"/>
    <col min="2562" max="2562" width="8.625" style="93" customWidth="1"/>
    <col min="2563" max="2563" width="30.625" style="93" customWidth="1"/>
    <col min="2564" max="2564" width="15.625" style="93" customWidth="1"/>
    <col min="2565" max="2565" width="4.625" style="93" customWidth="1"/>
    <col min="2566" max="2567" width="6.625" style="93" customWidth="1"/>
    <col min="2568" max="2569" width="7.625" style="93" customWidth="1"/>
    <col min="2570" max="2570" width="3.625" style="93" customWidth="1"/>
    <col min="2571" max="2571" width="5.625" style="93" customWidth="1"/>
    <col min="2572" max="2573" width="6.625" style="93" customWidth="1"/>
    <col min="2574" max="2575" width="7.625" style="93" customWidth="1"/>
    <col min="2576" max="2577" width="6.625" style="93" customWidth="1"/>
    <col min="2578" max="2580" width="7.625" style="93" customWidth="1"/>
    <col min="2581" max="2581" width="8.625" style="93" customWidth="1"/>
    <col min="2582" max="2582" width="4.5" style="93" bestFit="1" customWidth="1"/>
    <col min="2583" max="2584" width="6.625" style="93" customWidth="1"/>
    <col min="2585" max="2586" width="7.625" style="93" customWidth="1"/>
    <col min="2587" max="2588" width="15.625" style="93" customWidth="1"/>
    <col min="2589" max="2589" width="30.625" style="93" customWidth="1"/>
    <col min="2590" max="2590" width="3.625" style="93" customWidth="1"/>
    <col min="2591" max="2591" width="0" style="93" hidden="1" customWidth="1"/>
    <col min="2592" max="2617" width="3.625" style="93" customWidth="1"/>
    <col min="2618" max="2816" width="9" style="93"/>
    <col min="2817" max="2817" width="2.625" style="93" customWidth="1"/>
    <col min="2818" max="2818" width="8.625" style="93" customWidth="1"/>
    <col min="2819" max="2819" width="30.625" style="93" customWidth="1"/>
    <col min="2820" max="2820" width="15.625" style="93" customWidth="1"/>
    <col min="2821" max="2821" width="4.625" style="93" customWidth="1"/>
    <col min="2822" max="2823" width="6.625" style="93" customWidth="1"/>
    <col min="2824" max="2825" width="7.625" style="93" customWidth="1"/>
    <col min="2826" max="2826" width="3.625" style="93" customWidth="1"/>
    <col min="2827" max="2827" width="5.625" style="93" customWidth="1"/>
    <col min="2828" max="2829" width="6.625" style="93" customWidth="1"/>
    <col min="2830" max="2831" width="7.625" style="93" customWidth="1"/>
    <col min="2832" max="2833" width="6.625" style="93" customWidth="1"/>
    <col min="2834" max="2836" width="7.625" style="93" customWidth="1"/>
    <col min="2837" max="2837" width="8.625" style="93" customWidth="1"/>
    <col min="2838" max="2838" width="4.5" style="93" bestFit="1" customWidth="1"/>
    <col min="2839" max="2840" width="6.625" style="93" customWidth="1"/>
    <col min="2841" max="2842" width="7.625" style="93" customWidth="1"/>
    <col min="2843" max="2844" width="15.625" style="93" customWidth="1"/>
    <col min="2845" max="2845" width="30.625" style="93" customWidth="1"/>
    <col min="2846" max="2846" width="3.625" style="93" customWidth="1"/>
    <col min="2847" max="2847" width="0" style="93" hidden="1" customWidth="1"/>
    <col min="2848" max="2873" width="3.625" style="93" customWidth="1"/>
    <col min="2874" max="3072" width="9" style="93"/>
    <col min="3073" max="3073" width="2.625" style="93" customWidth="1"/>
    <col min="3074" max="3074" width="8.625" style="93" customWidth="1"/>
    <col min="3075" max="3075" width="30.625" style="93" customWidth="1"/>
    <col min="3076" max="3076" width="15.625" style="93" customWidth="1"/>
    <col min="3077" max="3077" width="4.625" style="93" customWidth="1"/>
    <col min="3078" max="3079" width="6.625" style="93" customWidth="1"/>
    <col min="3080" max="3081" width="7.625" style="93" customWidth="1"/>
    <col min="3082" max="3082" width="3.625" style="93" customWidth="1"/>
    <col min="3083" max="3083" width="5.625" style="93" customWidth="1"/>
    <col min="3084" max="3085" width="6.625" style="93" customWidth="1"/>
    <col min="3086" max="3087" width="7.625" style="93" customWidth="1"/>
    <col min="3088" max="3089" width="6.625" style="93" customWidth="1"/>
    <col min="3090" max="3092" width="7.625" style="93" customWidth="1"/>
    <col min="3093" max="3093" width="8.625" style="93" customWidth="1"/>
    <col min="3094" max="3094" width="4.5" style="93" bestFit="1" customWidth="1"/>
    <col min="3095" max="3096" width="6.625" style="93" customWidth="1"/>
    <col min="3097" max="3098" width="7.625" style="93" customWidth="1"/>
    <col min="3099" max="3100" width="15.625" style="93" customWidth="1"/>
    <col min="3101" max="3101" width="30.625" style="93" customWidth="1"/>
    <col min="3102" max="3102" width="3.625" style="93" customWidth="1"/>
    <col min="3103" max="3103" width="0" style="93" hidden="1" customWidth="1"/>
    <col min="3104" max="3129" width="3.625" style="93" customWidth="1"/>
    <col min="3130" max="3328" width="9" style="93"/>
    <col min="3329" max="3329" width="2.625" style="93" customWidth="1"/>
    <col min="3330" max="3330" width="8.625" style="93" customWidth="1"/>
    <col min="3331" max="3331" width="30.625" style="93" customWidth="1"/>
    <col min="3332" max="3332" width="15.625" style="93" customWidth="1"/>
    <col min="3333" max="3333" width="4.625" style="93" customWidth="1"/>
    <col min="3334" max="3335" width="6.625" style="93" customWidth="1"/>
    <col min="3336" max="3337" width="7.625" style="93" customWidth="1"/>
    <col min="3338" max="3338" width="3.625" style="93" customWidth="1"/>
    <col min="3339" max="3339" width="5.625" style="93" customWidth="1"/>
    <col min="3340" max="3341" width="6.625" style="93" customWidth="1"/>
    <col min="3342" max="3343" width="7.625" style="93" customWidth="1"/>
    <col min="3344" max="3345" width="6.625" style="93" customWidth="1"/>
    <col min="3346" max="3348" width="7.625" style="93" customWidth="1"/>
    <col min="3349" max="3349" width="8.625" style="93" customWidth="1"/>
    <col min="3350" max="3350" width="4.5" style="93" bestFit="1" customWidth="1"/>
    <col min="3351" max="3352" width="6.625" style="93" customWidth="1"/>
    <col min="3353" max="3354" width="7.625" style="93" customWidth="1"/>
    <col min="3355" max="3356" width="15.625" style="93" customWidth="1"/>
    <col min="3357" max="3357" width="30.625" style="93" customWidth="1"/>
    <col min="3358" max="3358" width="3.625" style="93" customWidth="1"/>
    <col min="3359" max="3359" width="0" style="93" hidden="1" customWidth="1"/>
    <col min="3360" max="3385" width="3.625" style="93" customWidth="1"/>
    <col min="3386" max="3584" width="9" style="93"/>
    <col min="3585" max="3585" width="2.625" style="93" customWidth="1"/>
    <col min="3586" max="3586" width="8.625" style="93" customWidth="1"/>
    <col min="3587" max="3587" width="30.625" style="93" customWidth="1"/>
    <col min="3588" max="3588" width="15.625" style="93" customWidth="1"/>
    <col min="3589" max="3589" width="4.625" style="93" customWidth="1"/>
    <col min="3590" max="3591" width="6.625" style="93" customWidth="1"/>
    <col min="3592" max="3593" width="7.625" style="93" customWidth="1"/>
    <col min="3594" max="3594" width="3.625" style="93" customWidth="1"/>
    <col min="3595" max="3595" width="5.625" style="93" customWidth="1"/>
    <col min="3596" max="3597" width="6.625" style="93" customWidth="1"/>
    <col min="3598" max="3599" width="7.625" style="93" customWidth="1"/>
    <col min="3600" max="3601" width="6.625" style="93" customWidth="1"/>
    <col min="3602" max="3604" width="7.625" style="93" customWidth="1"/>
    <col min="3605" max="3605" width="8.625" style="93" customWidth="1"/>
    <col min="3606" max="3606" width="4.5" style="93" bestFit="1" customWidth="1"/>
    <col min="3607" max="3608" width="6.625" style="93" customWidth="1"/>
    <col min="3609" max="3610" width="7.625" style="93" customWidth="1"/>
    <col min="3611" max="3612" width="15.625" style="93" customWidth="1"/>
    <col min="3613" max="3613" width="30.625" style="93" customWidth="1"/>
    <col min="3614" max="3614" width="3.625" style="93" customWidth="1"/>
    <col min="3615" max="3615" width="0" style="93" hidden="1" customWidth="1"/>
    <col min="3616" max="3641" width="3.625" style="93" customWidth="1"/>
    <col min="3642" max="3840" width="9" style="93"/>
    <col min="3841" max="3841" width="2.625" style="93" customWidth="1"/>
    <col min="3842" max="3842" width="8.625" style="93" customWidth="1"/>
    <col min="3843" max="3843" width="30.625" style="93" customWidth="1"/>
    <col min="3844" max="3844" width="15.625" style="93" customWidth="1"/>
    <col min="3845" max="3845" width="4.625" style="93" customWidth="1"/>
    <col min="3846" max="3847" width="6.625" style="93" customWidth="1"/>
    <col min="3848" max="3849" width="7.625" style="93" customWidth="1"/>
    <col min="3850" max="3850" width="3.625" style="93" customWidth="1"/>
    <col min="3851" max="3851" width="5.625" style="93" customWidth="1"/>
    <col min="3852" max="3853" width="6.625" style="93" customWidth="1"/>
    <col min="3854" max="3855" width="7.625" style="93" customWidth="1"/>
    <col min="3856" max="3857" width="6.625" style="93" customWidth="1"/>
    <col min="3858" max="3860" width="7.625" style="93" customWidth="1"/>
    <col min="3861" max="3861" width="8.625" style="93" customWidth="1"/>
    <col min="3862" max="3862" width="4.5" style="93" bestFit="1" customWidth="1"/>
    <col min="3863" max="3864" width="6.625" style="93" customWidth="1"/>
    <col min="3865" max="3866" width="7.625" style="93" customWidth="1"/>
    <col min="3867" max="3868" width="15.625" style="93" customWidth="1"/>
    <col min="3869" max="3869" width="30.625" style="93" customWidth="1"/>
    <col min="3870" max="3870" width="3.625" style="93" customWidth="1"/>
    <col min="3871" max="3871" width="0" style="93" hidden="1" customWidth="1"/>
    <col min="3872" max="3897" width="3.625" style="93" customWidth="1"/>
    <col min="3898" max="4096" width="9" style="93"/>
    <col min="4097" max="4097" width="2.625" style="93" customWidth="1"/>
    <col min="4098" max="4098" width="8.625" style="93" customWidth="1"/>
    <col min="4099" max="4099" width="30.625" style="93" customWidth="1"/>
    <col min="4100" max="4100" width="15.625" style="93" customWidth="1"/>
    <col min="4101" max="4101" width="4.625" style="93" customWidth="1"/>
    <col min="4102" max="4103" width="6.625" style="93" customWidth="1"/>
    <col min="4104" max="4105" width="7.625" style="93" customWidth="1"/>
    <col min="4106" max="4106" width="3.625" style="93" customWidth="1"/>
    <col min="4107" max="4107" width="5.625" style="93" customWidth="1"/>
    <col min="4108" max="4109" width="6.625" style="93" customWidth="1"/>
    <col min="4110" max="4111" width="7.625" style="93" customWidth="1"/>
    <col min="4112" max="4113" width="6.625" style="93" customWidth="1"/>
    <col min="4114" max="4116" width="7.625" style="93" customWidth="1"/>
    <col min="4117" max="4117" width="8.625" style="93" customWidth="1"/>
    <col min="4118" max="4118" width="4.5" style="93" bestFit="1" customWidth="1"/>
    <col min="4119" max="4120" width="6.625" style="93" customWidth="1"/>
    <col min="4121" max="4122" width="7.625" style="93" customWidth="1"/>
    <col min="4123" max="4124" width="15.625" style="93" customWidth="1"/>
    <col min="4125" max="4125" width="30.625" style="93" customWidth="1"/>
    <col min="4126" max="4126" width="3.625" style="93" customWidth="1"/>
    <col min="4127" max="4127" width="0" style="93" hidden="1" customWidth="1"/>
    <col min="4128" max="4153" width="3.625" style="93" customWidth="1"/>
    <col min="4154" max="4352" width="9" style="93"/>
    <col min="4353" max="4353" width="2.625" style="93" customWidth="1"/>
    <col min="4354" max="4354" width="8.625" style="93" customWidth="1"/>
    <col min="4355" max="4355" width="30.625" style="93" customWidth="1"/>
    <col min="4356" max="4356" width="15.625" style="93" customWidth="1"/>
    <col min="4357" max="4357" width="4.625" style="93" customWidth="1"/>
    <col min="4358" max="4359" width="6.625" style="93" customWidth="1"/>
    <col min="4360" max="4361" width="7.625" style="93" customWidth="1"/>
    <col min="4362" max="4362" width="3.625" style="93" customWidth="1"/>
    <col min="4363" max="4363" width="5.625" style="93" customWidth="1"/>
    <col min="4364" max="4365" width="6.625" style="93" customWidth="1"/>
    <col min="4366" max="4367" width="7.625" style="93" customWidth="1"/>
    <col min="4368" max="4369" width="6.625" style="93" customWidth="1"/>
    <col min="4370" max="4372" width="7.625" style="93" customWidth="1"/>
    <col min="4373" max="4373" width="8.625" style="93" customWidth="1"/>
    <col min="4374" max="4374" width="4.5" style="93" bestFit="1" customWidth="1"/>
    <col min="4375" max="4376" width="6.625" style="93" customWidth="1"/>
    <col min="4377" max="4378" width="7.625" style="93" customWidth="1"/>
    <col min="4379" max="4380" width="15.625" style="93" customWidth="1"/>
    <col min="4381" max="4381" width="30.625" style="93" customWidth="1"/>
    <col min="4382" max="4382" width="3.625" style="93" customWidth="1"/>
    <col min="4383" max="4383" width="0" style="93" hidden="1" customWidth="1"/>
    <col min="4384" max="4409" width="3.625" style="93" customWidth="1"/>
    <col min="4410" max="4608" width="9" style="93"/>
    <col min="4609" max="4609" width="2.625" style="93" customWidth="1"/>
    <col min="4610" max="4610" width="8.625" style="93" customWidth="1"/>
    <col min="4611" max="4611" width="30.625" style="93" customWidth="1"/>
    <col min="4612" max="4612" width="15.625" style="93" customWidth="1"/>
    <col min="4613" max="4613" width="4.625" style="93" customWidth="1"/>
    <col min="4614" max="4615" width="6.625" style="93" customWidth="1"/>
    <col min="4616" max="4617" width="7.625" style="93" customWidth="1"/>
    <col min="4618" max="4618" width="3.625" style="93" customWidth="1"/>
    <col min="4619" max="4619" width="5.625" style="93" customWidth="1"/>
    <col min="4620" max="4621" width="6.625" style="93" customWidth="1"/>
    <col min="4622" max="4623" width="7.625" style="93" customWidth="1"/>
    <col min="4624" max="4625" width="6.625" style="93" customWidth="1"/>
    <col min="4626" max="4628" width="7.625" style="93" customWidth="1"/>
    <col min="4629" max="4629" width="8.625" style="93" customWidth="1"/>
    <col min="4630" max="4630" width="4.5" style="93" bestFit="1" customWidth="1"/>
    <col min="4631" max="4632" width="6.625" style="93" customWidth="1"/>
    <col min="4633" max="4634" width="7.625" style="93" customWidth="1"/>
    <col min="4635" max="4636" width="15.625" style="93" customWidth="1"/>
    <col min="4637" max="4637" width="30.625" style="93" customWidth="1"/>
    <col min="4638" max="4638" width="3.625" style="93" customWidth="1"/>
    <col min="4639" max="4639" width="0" style="93" hidden="1" customWidth="1"/>
    <col min="4640" max="4665" width="3.625" style="93" customWidth="1"/>
    <col min="4666" max="4864" width="9" style="93"/>
    <col min="4865" max="4865" width="2.625" style="93" customWidth="1"/>
    <col min="4866" max="4866" width="8.625" style="93" customWidth="1"/>
    <col min="4867" max="4867" width="30.625" style="93" customWidth="1"/>
    <col min="4868" max="4868" width="15.625" style="93" customWidth="1"/>
    <col min="4869" max="4869" width="4.625" style="93" customWidth="1"/>
    <col min="4870" max="4871" width="6.625" style="93" customWidth="1"/>
    <col min="4872" max="4873" width="7.625" style="93" customWidth="1"/>
    <col min="4874" max="4874" width="3.625" style="93" customWidth="1"/>
    <col min="4875" max="4875" width="5.625" style="93" customWidth="1"/>
    <col min="4876" max="4877" width="6.625" style="93" customWidth="1"/>
    <col min="4878" max="4879" width="7.625" style="93" customWidth="1"/>
    <col min="4880" max="4881" width="6.625" style="93" customWidth="1"/>
    <col min="4882" max="4884" width="7.625" style="93" customWidth="1"/>
    <col min="4885" max="4885" width="8.625" style="93" customWidth="1"/>
    <col min="4886" max="4886" width="4.5" style="93" bestFit="1" customWidth="1"/>
    <col min="4887" max="4888" width="6.625" style="93" customWidth="1"/>
    <col min="4889" max="4890" width="7.625" style="93" customWidth="1"/>
    <col min="4891" max="4892" width="15.625" style="93" customWidth="1"/>
    <col min="4893" max="4893" width="30.625" style="93" customWidth="1"/>
    <col min="4894" max="4894" width="3.625" style="93" customWidth="1"/>
    <col min="4895" max="4895" width="0" style="93" hidden="1" customWidth="1"/>
    <col min="4896" max="4921" width="3.625" style="93" customWidth="1"/>
    <col min="4922" max="5120" width="9" style="93"/>
    <col min="5121" max="5121" width="2.625" style="93" customWidth="1"/>
    <col min="5122" max="5122" width="8.625" style="93" customWidth="1"/>
    <col min="5123" max="5123" width="30.625" style="93" customWidth="1"/>
    <col min="5124" max="5124" width="15.625" style="93" customWidth="1"/>
    <col min="5125" max="5125" width="4.625" style="93" customWidth="1"/>
    <col min="5126" max="5127" width="6.625" style="93" customWidth="1"/>
    <col min="5128" max="5129" width="7.625" style="93" customWidth="1"/>
    <col min="5130" max="5130" width="3.625" style="93" customWidth="1"/>
    <col min="5131" max="5131" width="5.625" style="93" customWidth="1"/>
    <col min="5132" max="5133" width="6.625" style="93" customWidth="1"/>
    <col min="5134" max="5135" width="7.625" style="93" customWidth="1"/>
    <col min="5136" max="5137" width="6.625" style="93" customWidth="1"/>
    <col min="5138" max="5140" width="7.625" style="93" customWidth="1"/>
    <col min="5141" max="5141" width="8.625" style="93" customWidth="1"/>
    <col min="5142" max="5142" width="4.5" style="93" bestFit="1" customWidth="1"/>
    <col min="5143" max="5144" width="6.625" style="93" customWidth="1"/>
    <col min="5145" max="5146" width="7.625" style="93" customWidth="1"/>
    <col min="5147" max="5148" width="15.625" style="93" customWidth="1"/>
    <col min="5149" max="5149" width="30.625" style="93" customWidth="1"/>
    <col min="5150" max="5150" width="3.625" style="93" customWidth="1"/>
    <col min="5151" max="5151" width="0" style="93" hidden="1" customWidth="1"/>
    <col min="5152" max="5177" width="3.625" style="93" customWidth="1"/>
    <col min="5178" max="5376" width="9" style="93"/>
    <col min="5377" max="5377" width="2.625" style="93" customWidth="1"/>
    <col min="5378" max="5378" width="8.625" style="93" customWidth="1"/>
    <col min="5379" max="5379" width="30.625" style="93" customWidth="1"/>
    <col min="5380" max="5380" width="15.625" style="93" customWidth="1"/>
    <col min="5381" max="5381" width="4.625" style="93" customWidth="1"/>
    <col min="5382" max="5383" width="6.625" style="93" customWidth="1"/>
    <col min="5384" max="5385" width="7.625" style="93" customWidth="1"/>
    <col min="5386" max="5386" width="3.625" style="93" customWidth="1"/>
    <col min="5387" max="5387" width="5.625" style="93" customWidth="1"/>
    <col min="5388" max="5389" width="6.625" style="93" customWidth="1"/>
    <col min="5390" max="5391" width="7.625" style="93" customWidth="1"/>
    <col min="5392" max="5393" width="6.625" style="93" customWidth="1"/>
    <col min="5394" max="5396" width="7.625" style="93" customWidth="1"/>
    <col min="5397" max="5397" width="8.625" style="93" customWidth="1"/>
    <col min="5398" max="5398" width="4.5" style="93" bestFit="1" customWidth="1"/>
    <col min="5399" max="5400" width="6.625" style="93" customWidth="1"/>
    <col min="5401" max="5402" width="7.625" style="93" customWidth="1"/>
    <col min="5403" max="5404" width="15.625" style="93" customWidth="1"/>
    <col min="5405" max="5405" width="30.625" style="93" customWidth="1"/>
    <col min="5406" max="5406" width="3.625" style="93" customWidth="1"/>
    <col min="5407" max="5407" width="0" style="93" hidden="1" customWidth="1"/>
    <col min="5408" max="5433" width="3.625" style="93" customWidth="1"/>
    <col min="5434" max="5632" width="9" style="93"/>
    <col min="5633" max="5633" width="2.625" style="93" customWidth="1"/>
    <col min="5634" max="5634" width="8.625" style="93" customWidth="1"/>
    <col min="5635" max="5635" width="30.625" style="93" customWidth="1"/>
    <col min="5636" max="5636" width="15.625" style="93" customWidth="1"/>
    <col min="5637" max="5637" width="4.625" style="93" customWidth="1"/>
    <col min="5638" max="5639" width="6.625" style="93" customWidth="1"/>
    <col min="5640" max="5641" width="7.625" style="93" customWidth="1"/>
    <col min="5642" max="5642" width="3.625" style="93" customWidth="1"/>
    <col min="5643" max="5643" width="5.625" style="93" customWidth="1"/>
    <col min="5644" max="5645" width="6.625" style="93" customWidth="1"/>
    <col min="5646" max="5647" width="7.625" style="93" customWidth="1"/>
    <col min="5648" max="5649" width="6.625" style="93" customWidth="1"/>
    <col min="5650" max="5652" width="7.625" style="93" customWidth="1"/>
    <col min="5653" max="5653" width="8.625" style="93" customWidth="1"/>
    <col min="5654" max="5654" width="4.5" style="93" bestFit="1" customWidth="1"/>
    <col min="5655" max="5656" width="6.625" style="93" customWidth="1"/>
    <col min="5657" max="5658" width="7.625" style="93" customWidth="1"/>
    <col min="5659" max="5660" width="15.625" style="93" customWidth="1"/>
    <col min="5661" max="5661" width="30.625" style="93" customWidth="1"/>
    <col min="5662" max="5662" width="3.625" style="93" customWidth="1"/>
    <col min="5663" max="5663" width="0" style="93" hidden="1" customWidth="1"/>
    <col min="5664" max="5689" width="3.625" style="93" customWidth="1"/>
    <col min="5690" max="5888" width="9" style="93"/>
    <col min="5889" max="5889" width="2.625" style="93" customWidth="1"/>
    <col min="5890" max="5890" width="8.625" style="93" customWidth="1"/>
    <col min="5891" max="5891" width="30.625" style="93" customWidth="1"/>
    <col min="5892" max="5892" width="15.625" style="93" customWidth="1"/>
    <col min="5893" max="5893" width="4.625" style="93" customWidth="1"/>
    <col min="5894" max="5895" width="6.625" style="93" customWidth="1"/>
    <col min="5896" max="5897" width="7.625" style="93" customWidth="1"/>
    <col min="5898" max="5898" width="3.625" style="93" customWidth="1"/>
    <col min="5899" max="5899" width="5.625" style="93" customWidth="1"/>
    <col min="5900" max="5901" width="6.625" style="93" customWidth="1"/>
    <col min="5902" max="5903" width="7.625" style="93" customWidth="1"/>
    <col min="5904" max="5905" width="6.625" style="93" customWidth="1"/>
    <col min="5906" max="5908" width="7.625" style="93" customWidth="1"/>
    <col min="5909" max="5909" width="8.625" style="93" customWidth="1"/>
    <col min="5910" max="5910" width="4.5" style="93" bestFit="1" customWidth="1"/>
    <col min="5911" max="5912" width="6.625" style="93" customWidth="1"/>
    <col min="5913" max="5914" width="7.625" style="93" customWidth="1"/>
    <col min="5915" max="5916" width="15.625" style="93" customWidth="1"/>
    <col min="5917" max="5917" width="30.625" style="93" customWidth="1"/>
    <col min="5918" max="5918" width="3.625" style="93" customWidth="1"/>
    <col min="5919" max="5919" width="0" style="93" hidden="1" customWidth="1"/>
    <col min="5920" max="5945" width="3.625" style="93" customWidth="1"/>
    <col min="5946" max="6144" width="9" style="93"/>
    <col min="6145" max="6145" width="2.625" style="93" customWidth="1"/>
    <col min="6146" max="6146" width="8.625" style="93" customWidth="1"/>
    <col min="6147" max="6147" width="30.625" style="93" customWidth="1"/>
    <col min="6148" max="6148" width="15.625" style="93" customWidth="1"/>
    <col min="6149" max="6149" width="4.625" style="93" customWidth="1"/>
    <col min="6150" max="6151" width="6.625" style="93" customWidth="1"/>
    <col min="6152" max="6153" width="7.625" style="93" customWidth="1"/>
    <col min="6154" max="6154" width="3.625" style="93" customWidth="1"/>
    <col min="6155" max="6155" width="5.625" style="93" customWidth="1"/>
    <col min="6156" max="6157" width="6.625" style="93" customWidth="1"/>
    <col min="6158" max="6159" width="7.625" style="93" customWidth="1"/>
    <col min="6160" max="6161" width="6.625" style="93" customWidth="1"/>
    <col min="6162" max="6164" width="7.625" style="93" customWidth="1"/>
    <col min="6165" max="6165" width="8.625" style="93" customWidth="1"/>
    <col min="6166" max="6166" width="4.5" style="93" bestFit="1" customWidth="1"/>
    <col min="6167" max="6168" width="6.625" style="93" customWidth="1"/>
    <col min="6169" max="6170" width="7.625" style="93" customWidth="1"/>
    <col min="6171" max="6172" width="15.625" style="93" customWidth="1"/>
    <col min="6173" max="6173" width="30.625" style="93" customWidth="1"/>
    <col min="6174" max="6174" width="3.625" style="93" customWidth="1"/>
    <col min="6175" max="6175" width="0" style="93" hidden="1" customWidth="1"/>
    <col min="6176" max="6201" width="3.625" style="93" customWidth="1"/>
    <col min="6202" max="6400" width="9" style="93"/>
    <col min="6401" max="6401" width="2.625" style="93" customWidth="1"/>
    <col min="6402" max="6402" width="8.625" style="93" customWidth="1"/>
    <col min="6403" max="6403" width="30.625" style="93" customWidth="1"/>
    <col min="6404" max="6404" width="15.625" style="93" customWidth="1"/>
    <col min="6405" max="6405" width="4.625" style="93" customWidth="1"/>
    <col min="6406" max="6407" width="6.625" style="93" customWidth="1"/>
    <col min="6408" max="6409" width="7.625" style="93" customWidth="1"/>
    <col min="6410" max="6410" width="3.625" style="93" customWidth="1"/>
    <col min="6411" max="6411" width="5.625" style="93" customWidth="1"/>
    <col min="6412" max="6413" width="6.625" style="93" customWidth="1"/>
    <col min="6414" max="6415" width="7.625" style="93" customWidth="1"/>
    <col min="6416" max="6417" width="6.625" style="93" customWidth="1"/>
    <col min="6418" max="6420" width="7.625" style="93" customWidth="1"/>
    <col min="6421" max="6421" width="8.625" style="93" customWidth="1"/>
    <col min="6422" max="6422" width="4.5" style="93" bestFit="1" customWidth="1"/>
    <col min="6423" max="6424" width="6.625" style="93" customWidth="1"/>
    <col min="6425" max="6426" width="7.625" style="93" customWidth="1"/>
    <col min="6427" max="6428" width="15.625" style="93" customWidth="1"/>
    <col min="6429" max="6429" width="30.625" style="93" customWidth="1"/>
    <col min="6430" max="6430" width="3.625" style="93" customWidth="1"/>
    <col min="6431" max="6431" width="0" style="93" hidden="1" customWidth="1"/>
    <col min="6432" max="6457" width="3.625" style="93" customWidth="1"/>
    <col min="6458" max="6656" width="9" style="93"/>
    <col min="6657" max="6657" width="2.625" style="93" customWidth="1"/>
    <col min="6658" max="6658" width="8.625" style="93" customWidth="1"/>
    <col min="6659" max="6659" width="30.625" style="93" customWidth="1"/>
    <col min="6660" max="6660" width="15.625" style="93" customWidth="1"/>
    <col min="6661" max="6661" width="4.625" style="93" customWidth="1"/>
    <col min="6662" max="6663" width="6.625" style="93" customWidth="1"/>
    <col min="6664" max="6665" width="7.625" style="93" customWidth="1"/>
    <col min="6666" max="6666" width="3.625" style="93" customWidth="1"/>
    <col min="6667" max="6667" width="5.625" style="93" customWidth="1"/>
    <col min="6668" max="6669" width="6.625" style="93" customWidth="1"/>
    <col min="6670" max="6671" width="7.625" style="93" customWidth="1"/>
    <col min="6672" max="6673" width="6.625" style="93" customWidth="1"/>
    <col min="6674" max="6676" width="7.625" style="93" customWidth="1"/>
    <col min="6677" max="6677" width="8.625" style="93" customWidth="1"/>
    <col min="6678" max="6678" width="4.5" style="93" bestFit="1" customWidth="1"/>
    <col min="6679" max="6680" width="6.625" style="93" customWidth="1"/>
    <col min="6681" max="6682" width="7.625" style="93" customWidth="1"/>
    <col min="6683" max="6684" width="15.625" style="93" customWidth="1"/>
    <col min="6685" max="6685" width="30.625" style="93" customWidth="1"/>
    <col min="6686" max="6686" width="3.625" style="93" customWidth="1"/>
    <col min="6687" max="6687" width="0" style="93" hidden="1" customWidth="1"/>
    <col min="6688" max="6713" width="3.625" style="93" customWidth="1"/>
    <col min="6714" max="6912" width="9" style="93"/>
    <col min="6913" max="6913" width="2.625" style="93" customWidth="1"/>
    <col min="6914" max="6914" width="8.625" style="93" customWidth="1"/>
    <col min="6915" max="6915" width="30.625" style="93" customWidth="1"/>
    <col min="6916" max="6916" width="15.625" style="93" customWidth="1"/>
    <col min="6917" max="6917" width="4.625" style="93" customWidth="1"/>
    <col min="6918" max="6919" width="6.625" style="93" customWidth="1"/>
    <col min="6920" max="6921" width="7.625" style="93" customWidth="1"/>
    <col min="6922" max="6922" width="3.625" style="93" customWidth="1"/>
    <col min="6923" max="6923" width="5.625" style="93" customWidth="1"/>
    <col min="6924" max="6925" width="6.625" style="93" customWidth="1"/>
    <col min="6926" max="6927" width="7.625" style="93" customWidth="1"/>
    <col min="6928" max="6929" width="6.625" style="93" customWidth="1"/>
    <col min="6930" max="6932" width="7.625" style="93" customWidth="1"/>
    <col min="6933" max="6933" width="8.625" style="93" customWidth="1"/>
    <col min="6934" max="6934" width="4.5" style="93" bestFit="1" customWidth="1"/>
    <col min="6935" max="6936" width="6.625" style="93" customWidth="1"/>
    <col min="6937" max="6938" width="7.625" style="93" customWidth="1"/>
    <col min="6939" max="6940" width="15.625" style="93" customWidth="1"/>
    <col min="6941" max="6941" width="30.625" style="93" customWidth="1"/>
    <col min="6942" max="6942" width="3.625" style="93" customWidth="1"/>
    <col min="6943" max="6943" width="0" style="93" hidden="1" customWidth="1"/>
    <col min="6944" max="6969" width="3.625" style="93" customWidth="1"/>
    <col min="6970" max="7168" width="9" style="93"/>
    <col min="7169" max="7169" width="2.625" style="93" customWidth="1"/>
    <col min="7170" max="7170" width="8.625" style="93" customWidth="1"/>
    <col min="7171" max="7171" width="30.625" style="93" customWidth="1"/>
    <col min="7172" max="7172" width="15.625" style="93" customWidth="1"/>
    <col min="7173" max="7173" width="4.625" style="93" customWidth="1"/>
    <col min="7174" max="7175" width="6.625" style="93" customWidth="1"/>
    <col min="7176" max="7177" width="7.625" style="93" customWidth="1"/>
    <col min="7178" max="7178" width="3.625" style="93" customWidth="1"/>
    <col min="7179" max="7179" width="5.625" style="93" customWidth="1"/>
    <col min="7180" max="7181" width="6.625" style="93" customWidth="1"/>
    <col min="7182" max="7183" width="7.625" style="93" customWidth="1"/>
    <col min="7184" max="7185" width="6.625" style="93" customWidth="1"/>
    <col min="7186" max="7188" width="7.625" style="93" customWidth="1"/>
    <col min="7189" max="7189" width="8.625" style="93" customWidth="1"/>
    <col min="7190" max="7190" width="4.5" style="93" bestFit="1" customWidth="1"/>
    <col min="7191" max="7192" width="6.625" style="93" customWidth="1"/>
    <col min="7193" max="7194" width="7.625" style="93" customWidth="1"/>
    <col min="7195" max="7196" width="15.625" style="93" customWidth="1"/>
    <col min="7197" max="7197" width="30.625" style="93" customWidth="1"/>
    <col min="7198" max="7198" width="3.625" style="93" customWidth="1"/>
    <col min="7199" max="7199" width="0" style="93" hidden="1" customWidth="1"/>
    <col min="7200" max="7225" width="3.625" style="93" customWidth="1"/>
    <col min="7226" max="7424" width="9" style="93"/>
    <col min="7425" max="7425" width="2.625" style="93" customWidth="1"/>
    <col min="7426" max="7426" width="8.625" style="93" customWidth="1"/>
    <col min="7427" max="7427" width="30.625" style="93" customWidth="1"/>
    <col min="7428" max="7428" width="15.625" style="93" customWidth="1"/>
    <col min="7429" max="7429" width="4.625" style="93" customWidth="1"/>
    <col min="7430" max="7431" width="6.625" style="93" customWidth="1"/>
    <col min="7432" max="7433" width="7.625" style="93" customWidth="1"/>
    <col min="7434" max="7434" width="3.625" style="93" customWidth="1"/>
    <col min="7435" max="7435" width="5.625" style="93" customWidth="1"/>
    <col min="7436" max="7437" width="6.625" style="93" customWidth="1"/>
    <col min="7438" max="7439" width="7.625" style="93" customWidth="1"/>
    <col min="7440" max="7441" width="6.625" style="93" customWidth="1"/>
    <col min="7442" max="7444" width="7.625" style="93" customWidth="1"/>
    <col min="7445" max="7445" width="8.625" style="93" customWidth="1"/>
    <col min="7446" max="7446" width="4.5" style="93" bestFit="1" customWidth="1"/>
    <col min="7447" max="7448" width="6.625" style="93" customWidth="1"/>
    <col min="7449" max="7450" width="7.625" style="93" customWidth="1"/>
    <col min="7451" max="7452" width="15.625" style="93" customWidth="1"/>
    <col min="7453" max="7453" width="30.625" style="93" customWidth="1"/>
    <col min="7454" max="7454" width="3.625" style="93" customWidth="1"/>
    <col min="7455" max="7455" width="0" style="93" hidden="1" customWidth="1"/>
    <col min="7456" max="7481" width="3.625" style="93" customWidth="1"/>
    <col min="7482" max="7680" width="9" style="93"/>
    <col min="7681" max="7681" width="2.625" style="93" customWidth="1"/>
    <col min="7682" max="7682" width="8.625" style="93" customWidth="1"/>
    <col min="7683" max="7683" width="30.625" style="93" customWidth="1"/>
    <col min="7684" max="7684" width="15.625" style="93" customWidth="1"/>
    <col min="7685" max="7685" width="4.625" style="93" customWidth="1"/>
    <col min="7686" max="7687" width="6.625" style="93" customWidth="1"/>
    <col min="7688" max="7689" width="7.625" style="93" customWidth="1"/>
    <col min="7690" max="7690" width="3.625" style="93" customWidth="1"/>
    <col min="7691" max="7691" width="5.625" style="93" customWidth="1"/>
    <col min="7692" max="7693" width="6.625" style="93" customWidth="1"/>
    <col min="7694" max="7695" width="7.625" style="93" customWidth="1"/>
    <col min="7696" max="7697" width="6.625" style="93" customWidth="1"/>
    <col min="7698" max="7700" width="7.625" style="93" customWidth="1"/>
    <col min="7701" max="7701" width="8.625" style="93" customWidth="1"/>
    <col min="7702" max="7702" width="4.5" style="93" bestFit="1" customWidth="1"/>
    <col min="7703" max="7704" width="6.625" style="93" customWidth="1"/>
    <col min="7705" max="7706" width="7.625" style="93" customWidth="1"/>
    <col min="7707" max="7708" width="15.625" style="93" customWidth="1"/>
    <col min="7709" max="7709" width="30.625" style="93" customWidth="1"/>
    <col min="7710" max="7710" width="3.625" style="93" customWidth="1"/>
    <col min="7711" max="7711" width="0" style="93" hidden="1" customWidth="1"/>
    <col min="7712" max="7737" width="3.625" style="93" customWidth="1"/>
    <col min="7738" max="7936" width="9" style="93"/>
    <col min="7937" max="7937" width="2.625" style="93" customWidth="1"/>
    <col min="7938" max="7938" width="8.625" style="93" customWidth="1"/>
    <col min="7939" max="7939" width="30.625" style="93" customWidth="1"/>
    <col min="7940" max="7940" width="15.625" style="93" customWidth="1"/>
    <col min="7941" max="7941" width="4.625" style="93" customWidth="1"/>
    <col min="7942" max="7943" width="6.625" style="93" customWidth="1"/>
    <col min="7944" max="7945" width="7.625" style="93" customWidth="1"/>
    <col min="7946" max="7946" width="3.625" style="93" customWidth="1"/>
    <col min="7947" max="7947" width="5.625" style="93" customWidth="1"/>
    <col min="7948" max="7949" width="6.625" style="93" customWidth="1"/>
    <col min="7950" max="7951" width="7.625" style="93" customWidth="1"/>
    <col min="7952" max="7953" width="6.625" style="93" customWidth="1"/>
    <col min="7954" max="7956" width="7.625" style="93" customWidth="1"/>
    <col min="7957" max="7957" width="8.625" style="93" customWidth="1"/>
    <col min="7958" max="7958" width="4.5" style="93" bestFit="1" customWidth="1"/>
    <col min="7959" max="7960" width="6.625" style="93" customWidth="1"/>
    <col min="7961" max="7962" width="7.625" style="93" customWidth="1"/>
    <col min="7963" max="7964" width="15.625" style="93" customWidth="1"/>
    <col min="7965" max="7965" width="30.625" style="93" customWidth="1"/>
    <col min="7966" max="7966" width="3.625" style="93" customWidth="1"/>
    <col min="7967" max="7967" width="0" style="93" hidden="1" customWidth="1"/>
    <col min="7968" max="7993" width="3.625" style="93" customWidth="1"/>
    <col min="7994" max="8192" width="9" style="93"/>
    <col min="8193" max="8193" width="2.625" style="93" customWidth="1"/>
    <col min="8194" max="8194" width="8.625" style="93" customWidth="1"/>
    <col min="8195" max="8195" width="30.625" style="93" customWidth="1"/>
    <col min="8196" max="8196" width="15.625" style="93" customWidth="1"/>
    <col min="8197" max="8197" width="4.625" style="93" customWidth="1"/>
    <col min="8198" max="8199" width="6.625" style="93" customWidth="1"/>
    <col min="8200" max="8201" width="7.625" style="93" customWidth="1"/>
    <col min="8202" max="8202" width="3.625" style="93" customWidth="1"/>
    <col min="8203" max="8203" width="5.625" style="93" customWidth="1"/>
    <col min="8204" max="8205" width="6.625" style="93" customWidth="1"/>
    <col min="8206" max="8207" width="7.625" style="93" customWidth="1"/>
    <col min="8208" max="8209" width="6.625" style="93" customWidth="1"/>
    <col min="8210" max="8212" width="7.625" style="93" customWidth="1"/>
    <col min="8213" max="8213" width="8.625" style="93" customWidth="1"/>
    <col min="8214" max="8214" width="4.5" style="93" bestFit="1" customWidth="1"/>
    <col min="8215" max="8216" width="6.625" style="93" customWidth="1"/>
    <col min="8217" max="8218" width="7.625" style="93" customWidth="1"/>
    <col min="8219" max="8220" width="15.625" style="93" customWidth="1"/>
    <col min="8221" max="8221" width="30.625" style="93" customWidth="1"/>
    <col min="8222" max="8222" width="3.625" style="93" customWidth="1"/>
    <col min="8223" max="8223" width="0" style="93" hidden="1" customWidth="1"/>
    <col min="8224" max="8249" width="3.625" style="93" customWidth="1"/>
    <col min="8250" max="8448" width="9" style="93"/>
    <col min="8449" max="8449" width="2.625" style="93" customWidth="1"/>
    <col min="8450" max="8450" width="8.625" style="93" customWidth="1"/>
    <col min="8451" max="8451" width="30.625" style="93" customWidth="1"/>
    <col min="8452" max="8452" width="15.625" style="93" customWidth="1"/>
    <col min="8453" max="8453" width="4.625" style="93" customWidth="1"/>
    <col min="8454" max="8455" width="6.625" style="93" customWidth="1"/>
    <col min="8456" max="8457" width="7.625" style="93" customWidth="1"/>
    <col min="8458" max="8458" width="3.625" style="93" customWidth="1"/>
    <col min="8459" max="8459" width="5.625" style="93" customWidth="1"/>
    <col min="8460" max="8461" width="6.625" style="93" customWidth="1"/>
    <col min="8462" max="8463" width="7.625" style="93" customWidth="1"/>
    <col min="8464" max="8465" width="6.625" style="93" customWidth="1"/>
    <col min="8466" max="8468" width="7.625" style="93" customWidth="1"/>
    <col min="8469" max="8469" width="8.625" style="93" customWidth="1"/>
    <col min="8470" max="8470" width="4.5" style="93" bestFit="1" customWidth="1"/>
    <col min="8471" max="8472" width="6.625" style="93" customWidth="1"/>
    <col min="8473" max="8474" width="7.625" style="93" customWidth="1"/>
    <col min="8475" max="8476" width="15.625" style="93" customWidth="1"/>
    <col min="8477" max="8477" width="30.625" style="93" customWidth="1"/>
    <col min="8478" max="8478" width="3.625" style="93" customWidth="1"/>
    <col min="8479" max="8479" width="0" style="93" hidden="1" customWidth="1"/>
    <col min="8480" max="8505" width="3.625" style="93" customWidth="1"/>
    <col min="8506" max="8704" width="9" style="93"/>
    <col min="8705" max="8705" width="2.625" style="93" customWidth="1"/>
    <col min="8706" max="8706" width="8.625" style="93" customWidth="1"/>
    <col min="8707" max="8707" width="30.625" style="93" customWidth="1"/>
    <col min="8708" max="8708" width="15.625" style="93" customWidth="1"/>
    <col min="8709" max="8709" width="4.625" style="93" customWidth="1"/>
    <col min="8710" max="8711" width="6.625" style="93" customWidth="1"/>
    <col min="8712" max="8713" width="7.625" style="93" customWidth="1"/>
    <col min="8714" max="8714" width="3.625" style="93" customWidth="1"/>
    <col min="8715" max="8715" width="5.625" style="93" customWidth="1"/>
    <col min="8716" max="8717" width="6.625" style="93" customWidth="1"/>
    <col min="8718" max="8719" width="7.625" style="93" customWidth="1"/>
    <col min="8720" max="8721" width="6.625" style="93" customWidth="1"/>
    <col min="8722" max="8724" width="7.625" style="93" customWidth="1"/>
    <col min="8725" max="8725" width="8.625" style="93" customWidth="1"/>
    <col min="8726" max="8726" width="4.5" style="93" bestFit="1" customWidth="1"/>
    <col min="8727" max="8728" width="6.625" style="93" customWidth="1"/>
    <col min="8729" max="8730" width="7.625" style="93" customWidth="1"/>
    <col min="8731" max="8732" width="15.625" style="93" customWidth="1"/>
    <col min="8733" max="8733" width="30.625" style="93" customWidth="1"/>
    <col min="8734" max="8734" width="3.625" style="93" customWidth="1"/>
    <col min="8735" max="8735" width="0" style="93" hidden="1" customWidth="1"/>
    <col min="8736" max="8761" width="3.625" style="93" customWidth="1"/>
    <col min="8762" max="8960" width="9" style="93"/>
    <col min="8961" max="8961" width="2.625" style="93" customWidth="1"/>
    <col min="8962" max="8962" width="8.625" style="93" customWidth="1"/>
    <col min="8963" max="8963" width="30.625" style="93" customWidth="1"/>
    <col min="8964" max="8964" width="15.625" style="93" customWidth="1"/>
    <col min="8965" max="8965" width="4.625" style="93" customWidth="1"/>
    <col min="8966" max="8967" width="6.625" style="93" customWidth="1"/>
    <col min="8968" max="8969" width="7.625" style="93" customWidth="1"/>
    <col min="8970" max="8970" width="3.625" style="93" customWidth="1"/>
    <col min="8971" max="8971" width="5.625" style="93" customWidth="1"/>
    <col min="8972" max="8973" width="6.625" style="93" customWidth="1"/>
    <col min="8974" max="8975" width="7.625" style="93" customWidth="1"/>
    <col min="8976" max="8977" width="6.625" style="93" customWidth="1"/>
    <col min="8978" max="8980" width="7.625" style="93" customWidth="1"/>
    <col min="8981" max="8981" width="8.625" style="93" customWidth="1"/>
    <col min="8982" max="8982" width="4.5" style="93" bestFit="1" customWidth="1"/>
    <col min="8983" max="8984" width="6.625" style="93" customWidth="1"/>
    <col min="8985" max="8986" width="7.625" style="93" customWidth="1"/>
    <col min="8987" max="8988" width="15.625" style="93" customWidth="1"/>
    <col min="8989" max="8989" width="30.625" style="93" customWidth="1"/>
    <col min="8990" max="8990" width="3.625" style="93" customWidth="1"/>
    <col min="8991" max="8991" width="0" style="93" hidden="1" customWidth="1"/>
    <col min="8992" max="9017" width="3.625" style="93" customWidth="1"/>
    <col min="9018" max="9216" width="9" style="93"/>
    <col min="9217" max="9217" width="2.625" style="93" customWidth="1"/>
    <col min="9218" max="9218" width="8.625" style="93" customWidth="1"/>
    <col min="9219" max="9219" width="30.625" style="93" customWidth="1"/>
    <col min="9220" max="9220" width="15.625" style="93" customWidth="1"/>
    <col min="9221" max="9221" width="4.625" style="93" customWidth="1"/>
    <col min="9222" max="9223" width="6.625" style="93" customWidth="1"/>
    <col min="9224" max="9225" width="7.625" style="93" customWidth="1"/>
    <col min="9226" max="9226" width="3.625" style="93" customWidth="1"/>
    <col min="9227" max="9227" width="5.625" style="93" customWidth="1"/>
    <col min="9228" max="9229" width="6.625" style="93" customWidth="1"/>
    <col min="9230" max="9231" width="7.625" style="93" customWidth="1"/>
    <col min="9232" max="9233" width="6.625" style="93" customWidth="1"/>
    <col min="9234" max="9236" width="7.625" style="93" customWidth="1"/>
    <col min="9237" max="9237" width="8.625" style="93" customWidth="1"/>
    <col min="9238" max="9238" width="4.5" style="93" bestFit="1" customWidth="1"/>
    <col min="9239" max="9240" width="6.625" style="93" customWidth="1"/>
    <col min="9241" max="9242" width="7.625" style="93" customWidth="1"/>
    <col min="9243" max="9244" width="15.625" style="93" customWidth="1"/>
    <col min="9245" max="9245" width="30.625" style="93" customWidth="1"/>
    <col min="9246" max="9246" width="3.625" style="93" customWidth="1"/>
    <col min="9247" max="9247" width="0" style="93" hidden="1" customWidth="1"/>
    <col min="9248" max="9273" width="3.625" style="93" customWidth="1"/>
    <col min="9274" max="9472" width="9" style="93"/>
    <col min="9473" max="9473" width="2.625" style="93" customWidth="1"/>
    <col min="9474" max="9474" width="8.625" style="93" customWidth="1"/>
    <col min="9475" max="9475" width="30.625" style="93" customWidth="1"/>
    <col min="9476" max="9476" width="15.625" style="93" customWidth="1"/>
    <col min="9477" max="9477" width="4.625" style="93" customWidth="1"/>
    <col min="9478" max="9479" width="6.625" style="93" customWidth="1"/>
    <col min="9480" max="9481" width="7.625" style="93" customWidth="1"/>
    <col min="9482" max="9482" width="3.625" style="93" customWidth="1"/>
    <col min="9483" max="9483" width="5.625" style="93" customWidth="1"/>
    <col min="9484" max="9485" width="6.625" style="93" customWidth="1"/>
    <col min="9486" max="9487" width="7.625" style="93" customWidth="1"/>
    <col min="9488" max="9489" width="6.625" style="93" customWidth="1"/>
    <col min="9490" max="9492" width="7.625" style="93" customWidth="1"/>
    <col min="9493" max="9493" width="8.625" style="93" customWidth="1"/>
    <col min="9494" max="9494" width="4.5" style="93" bestFit="1" customWidth="1"/>
    <col min="9495" max="9496" width="6.625" style="93" customWidth="1"/>
    <col min="9497" max="9498" width="7.625" style="93" customWidth="1"/>
    <col min="9499" max="9500" width="15.625" style="93" customWidth="1"/>
    <col min="9501" max="9501" width="30.625" style="93" customWidth="1"/>
    <col min="9502" max="9502" width="3.625" style="93" customWidth="1"/>
    <col min="9503" max="9503" width="0" style="93" hidden="1" customWidth="1"/>
    <col min="9504" max="9529" width="3.625" style="93" customWidth="1"/>
    <col min="9530" max="9728" width="9" style="93"/>
    <col min="9729" max="9729" width="2.625" style="93" customWidth="1"/>
    <col min="9730" max="9730" width="8.625" style="93" customWidth="1"/>
    <col min="9731" max="9731" width="30.625" style="93" customWidth="1"/>
    <col min="9732" max="9732" width="15.625" style="93" customWidth="1"/>
    <col min="9733" max="9733" width="4.625" style="93" customWidth="1"/>
    <col min="9734" max="9735" width="6.625" style="93" customWidth="1"/>
    <col min="9736" max="9737" width="7.625" style="93" customWidth="1"/>
    <col min="9738" max="9738" width="3.625" style="93" customWidth="1"/>
    <col min="9739" max="9739" width="5.625" style="93" customWidth="1"/>
    <col min="9740" max="9741" width="6.625" style="93" customWidth="1"/>
    <col min="9742" max="9743" width="7.625" style="93" customWidth="1"/>
    <col min="9744" max="9745" width="6.625" style="93" customWidth="1"/>
    <col min="9746" max="9748" width="7.625" style="93" customWidth="1"/>
    <col min="9749" max="9749" width="8.625" style="93" customWidth="1"/>
    <col min="9750" max="9750" width="4.5" style="93" bestFit="1" customWidth="1"/>
    <col min="9751" max="9752" width="6.625" style="93" customWidth="1"/>
    <col min="9753" max="9754" width="7.625" style="93" customWidth="1"/>
    <col min="9755" max="9756" width="15.625" style="93" customWidth="1"/>
    <col min="9757" max="9757" width="30.625" style="93" customWidth="1"/>
    <col min="9758" max="9758" width="3.625" style="93" customWidth="1"/>
    <col min="9759" max="9759" width="0" style="93" hidden="1" customWidth="1"/>
    <col min="9760" max="9785" width="3.625" style="93" customWidth="1"/>
    <col min="9786" max="9984" width="9" style="93"/>
    <col min="9985" max="9985" width="2.625" style="93" customWidth="1"/>
    <col min="9986" max="9986" width="8.625" style="93" customWidth="1"/>
    <col min="9987" max="9987" width="30.625" style="93" customWidth="1"/>
    <col min="9988" max="9988" width="15.625" style="93" customWidth="1"/>
    <col min="9989" max="9989" width="4.625" style="93" customWidth="1"/>
    <col min="9990" max="9991" width="6.625" style="93" customWidth="1"/>
    <col min="9992" max="9993" width="7.625" style="93" customWidth="1"/>
    <col min="9994" max="9994" width="3.625" style="93" customWidth="1"/>
    <col min="9995" max="9995" width="5.625" style="93" customWidth="1"/>
    <col min="9996" max="9997" width="6.625" style="93" customWidth="1"/>
    <col min="9998" max="9999" width="7.625" style="93" customWidth="1"/>
    <col min="10000" max="10001" width="6.625" style="93" customWidth="1"/>
    <col min="10002" max="10004" width="7.625" style="93" customWidth="1"/>
    <col min="10005" max="10005" width="8.625" style="93" customWidth="1"/>
    <col min="10006" max="10006" width="4.5" style="93" bestFit="1" customWidth="1"/>
    <col min="10007" max="10008" width="6.625" style="93" customWidth="1"/>
    <col min="10009" max="10010" width="7.625" style="93" customWidth="1"/>
    <col min="10011" max="10012" width="15.625" style="93" customWidth="1"/>
    <col min="10013" max="10013" width="30.625" style="93" customWidth="1"/>
    <col min="10014" max="10014" width="3.625" style="93" customWidth="1"/>
    <col min="10015" max="10015" width="0" style="93" hidden="1" customWidth="1"/>
    <col min="10016" max="10041" width="3.625" style="93" customWidth="1"/>
    <col min="10042" max="10240" width="9" style="93"/>
    <col min="10241" max="10241" width="2.625" style="93" customWidth="1"/>
    <col min="10242" max="10242" width="8.625" style="93" customWidth="1"/>
    <col min="10243" max="10243" width="30.625" style="93" customWidth="1"/>
    <col min="10244" max="10244" width="15.625" style="93" customWidth="1"/>
    <col min="10245" max="10245" width="4.625" style="93" customWidth="1"/>
    <col min="10246" max="10247" width="6.625" style="93" customWidth="1"/>
    <col min="10248" max="10249" width="7.625" style="93" customWidth="1"/>
    <col min="10250" max="10250" width="3.625" style="93" customWidth="1"/>
    <col min="10251" max="10251" width="5.625" style="93" customWidth="1"/>
    <col min="10252" max="10253" width="6.625" style="93" customWidth="1"/>
    <col min="10254" max="10255" width="7.625" style="93" customWidth="1"/>
    <col min="10256" max="10257" width="6.625" style="93" customWidth="1"/>
    <col min="10258" max="10260" width="7.625" style="93" customWidth="1"/>
    <col min="10261" max="10261" width="8.625" style="93" customWidth="1"/>
    <col min="10262" max="10262" width="4.5" style="93" bestFit="1" customWidth="1"/>
    <col min="10263" max="10264" width="6.625" style="93" customWidth="1"/>
    <col min="10265" max="10266" width="7.625" style="93" customWidth="1"/>
    <col min="10267" max="10268" width="15.625" style="93" customWidth="1"/>
    <col min="10269" max="10269" width="30.625" style="93" customWidth="1"/>
    <col min="10270" max="10270" width="3.625" style="93" customWidth="1"/>
    <col min="10271" max="10271" width="0" style="93" hidden="1" customWidth="1"/>
    <col min="10272" max="10297" width="3.625" style="93" customWidth="1"/>
    <col min="10298" max="10496" width="9" style="93"/>
    <col min="10497" max="10497" width="2.625" style="93" customWidth="1"/>
    <col min="10498" max="10498" width="8.625" style="93" customWidth="1"/>
    <col min="10499" max="10499" width="30.625" style="93" customWidth="1"/>
    <col min="10500" max="10500" width="15.625" style="93" customWidth="1"/>
    <col min="10501" max="10501" width="4.625" style="93" customWidth="1"/>
    <col min="10502" max="10503" width="6.625" style="93" customWidth="1"/>
    <col min="10504" max="10505" width="7.625" style="93" customWidth="1"/>
    <col min="10506" max="10506" width="3.625" style="93" customWidth="1"/>
    <col min="10507" max="10507" width="5.625" style="93" customWidth="1"/>
    <col min="10508" max="10509" width="6.625" style="93" customWidth="1"/>
    <col min="10510" max="10511" width="7.625" style="93" customWidth="1"/>
    <col min="10512" max="10513" width="6.625" style="93" customWidth="1"/>
    <col min="10514" max="10516" width="7.625" style="93" customWidth="1"/>
    <col min="10517" max="10517" width="8.625" style="93" customWidth="1"/>
    <col min="10518" max="10518" width="4.5" style="93" bestFit="1" customWidth="1"/>
    <col min="10519" max="10520" width="6.625" style="93" customWidth="1"/>
    <col min="10521" max="10522" width="7.625" style="93" customWidth="1"/>
    <col min="10523" max="10524" width="15.625" style="93" customWidth="1"/>
    <col min="10525" max="10525" width="30.625" style="93" customWidth="1"/>
    <col min="10526" max="10526" width="3.625" style="93" customWidth="1"/>
    <col min="10527" max="10527" width="0" style="93" hidden="1" customWidth="1"/>
    <col min="10528" max="10553" width="3.625" style="93" customWidth="1"/>
    <col min="10554" max="10752" width="9" style="93"/>
    <col min="10753" max="10753" width="2.625" style="93" customWidth="1"/>
    <col min="10754" max="10754" width="8.625" style="93" customWidth="1"/>
    <col min="10755" max="10755" width="30.625" style="93" customWidth="1"/>
    <col min="10756" max="10756" width="15.625" style="93" customWidth="1"/>
    <col min="10757" max="10757" width="4.625" style="93" customWidth="1"/>
    <col min="10758" max="10759" width="6.625" style="93" customWidth="1"/>
    <col min="10760" max="10761" width="7.625" style="93" customWidth="1"/>
    <col min="10762" max="10762" width="3.625" style="93" customWidth="1"/>
    <col min="10763" max="10763" width="5.625" style="93" customWidth="1"/>
    <col min="10764" max="10765" width="6.625" style="93" customWidth="1"/>
    <col min="10766" max="10767" width="7.625" style="93" customWidth="1"/>
    <col min="10768" max="10769" width="6.625" style="93" customWidth="1"/>
    <col min="10770" max="10772" width="7.625" style="93" customWidth="1"/>
    <col min="10773" max="10773" width="8.625" style="93" customWidth="1"/>
    <col min="10774" max="10774" width="4.5" style="93" bestFit="1" customWidth="1"/>
    <col min="10775" max="10776" width="6.625" style="93" customWidth="1"/>
    <col min="10777" max="10778" width="7.625" style="93" customWidth="1"/>
    <col min="10779" max="10780" width="15.625" style="93" customWidth="1"/>
    <col min="10781" max="10781" width="30.625" style="93" customWidth="1"/>
    <col min="10782" max="10782" width="3.625" style="93" customWidth="1"/>
    <col min="10783" max="10783" width="0" style="93" hidden="1" customWidth="1"/>
    <col min="10784" max="10809" width="3.625" style="93" customWidth="1"/>
    <col min="10810" max="11008" width="9" style="93"/>
    <col min="11009" max="11009" width="2.625" style="93" customWidth="1"/>
    <col min="11010" max="11010" width="8.625" style="93" customWidth="1"/>
    <col min="11011" max="11011" width="30.625" style="93" customWidth="1"/>
    <col min="11012" max="11012" width="15.625" style="93" customWidth="1"/>
    <col min="11013" max="11013" width="4.625" style="93" customWidth="1"/>
    <col min="11014" max="11015" width="6.625" style="93" customWidth="1"/>
    <col min="11016" max="11017" width="7.625" style="93" customWidth="1"/>
    <col min="11018" max="11018" width="3.625" style="93" customWidth="1"/>
    <col min="11019" max="11019" width="5.625" style="93" customWidth="1"/>
    <col min="11020" max="11021" width="6.625" style="93" customWidth="1"/>
    <col min="11022" max="11023" width="7.625" style="93" customWidth="1"/>
    <col min="11024" max="11025" width="6.625" style="93" customWidth="1"/>
    <col min="11026" max="11028" width="7.625" style="93" customWidth="1"/>
    <col min="11029" max="11029" width="8.625" style="93" customWidth="1"/>
    <col min="11030" max="11030" width="4.5" style="93" bestFit="1" customWidth="1"/>
    <col min="11031" max="11032" width="6.625" style="93" customWidth="1"/>
    <col min="11033" max="11034" width="7.625" style="93" customWidth="1"/>
    <col min="11035" max="11036" width="15.625" style="93" customWidth="1"/>
    <col min="11037" max="11037" width="30.625" style="93" customWidth="1"/>
    <col min="11038" max="11038" width="3.625" style="93" customWidth="1"/>
    <col min="11039" max="11039" width="0" style="93" hidden="1" customWidth="1"/>
    <col min="11040" max="11065" width="3.625" style="93" customWidth="1"/>
    <col min="11066" max="11264" width="9" style="93"/>
    <col min="11265" max="11265" width="2.625" style="93" customWidth="1"/>
    <col min="11266" max="11266" width="8.625" style="93" customWidth="1"/>
    <col min="11267" max="11267" width="30.625" style="93" customWidth="1"/>
    <col min="11268" max="11268" width="15.625" style="93" customWidth="1"/>
    <col min="11269" max="11269" width="4.625" style="93" customWidth="1"/>
    <col min="11270" max="11271" width="6.625" style="93" customWidth="1"/>
    <col min="11272" max="11273" width="7.625" style="93" customWidth="1"/>
    <col min="11274" max="11274" width="3.625" style="93" customWidth="1"/>
    <col min="11275" max="11275" width="5.625" style="93" customWidth="1"/>
    <col min="11276" max="11277" width="6.625" style="93" customWidth="1"/>
    <col min="11278" max="11279" width="7.625" style="93" customWidth="1"/>
    <col min="11280" max="11281" width="6.625" style="93" customWidth="1"/>
    <col min="11282" max="11284" width="7.625" style="93" customWidth="1"/>
    <col min="11285" max="11285" width="8.625" style="93" customWidth="1"/>
    <col min="11286" max="11286" width="4.5" style="93" bestFit="1" customWidth="1"/>
    <col min="11287" max="11288" width="6.625" style="93" customWidth="1"/>
    <col min="11289" max="11290" width="7.625" style="93" customWidth="1"/>
    <col min="11291" max="11292" width="15.625" style="93" customWidth="1"/>
    <col min="11293" max="11293" width="30.625" style="93" customWidth="1"/>
    <col min="11294" max="11294" width="3.625" style="93" customWidth="1"/>
    <col min="11295" max="11295" width="0" style="93" hidden="1" customWidth="1"/>
    <col min="11296" max="11321" width="3.625" style="93" customWidth="1"/>
    <col min="11322" max="11520" width="9" style="93"/>
    <col min="11521" max="11521" width="2.625" style="93" customWidth="1"/>
    <col min="11522" max="11522" width="8.625" style="93" customWidth="1"/>
    <col min="11523" max="11523" width="30.625" style="93" customWidth="1"/>
    <col min="11524" max="11524" width="15.625" style="93" customWidth="1"/>
    <col min="11525" max="11525" width="4.625" style="93" customWidth="1"/>
    <col min="11526" max="11527" width="6.625" style="93" customWidth="1"/>
    <col min="11528" max="11529" width="7.625" style="93" customWidth="1"/>
    <col min="11530" max="11530" width="3.625" style="93" customWidth="1"/>
    <col min="11531" max="11531" width="5.625" style="93" customWidth="1"/>
    <col min="11532" max="11533" width="6.625" style="93" customWidth="1"/>
    <col min="11534" max="11535" width="7.625" style="93" customWidth="1"/>
    <col min="11536" max="11537" width="6.625" style="93" customWidth="1"/>
    <col min="11538" max="11540" width="7.625" style="93" customWidth="1"/>
    <col min="11541" max="11541" width="8.625" style="93" customWidth="1"/>
    <col min="11542" max="11542" width="4.5" style="93" bestFit="1" customWidth="1"/>
    <col min="11543" max="11544" width="6.625" style="93" customWidth="1"/>
    <col min="11545" max="11546" width="7.625" style="93" customWidth="1"/>
    <col min="11547" max="11548" width="15.625" style="93" customWidth="1"/>
    <col min="11549" max="11549" width="30.625" style="93" customWidth="1"/>
    <col min="11550" max="11550" width="3.625" style="93" customWidth="1"/>
    <col min="11551" max="11551" width="0" style="93" hidden="1" customWidth="1"/>
    <col min="11552" max="11577" width="3.625" style="93" customWidth="1"/>
    <col min="11578" max="11776" width="9" style="93"/>
    <col min="11777" max="11777" width="2.625" style="93" customWidth="1"/>
    <col min="11778" max="11778" width="8.625" style="93" customWidth="1"/>
    <col min="11779" max="11779" width="30.625" style="93" customWidth="1"/>
    <col min="11780" max="11780" width="15.625" style="93" customWidth="1"/>
    <col min="11781" max="11781" width="4.625" style="93" customWidth="1"/>
    <col min="11782" max="11783" width="6.625" style="93" customWidth="1"/>
    <col min="11784" max="11785" width="7.625" style="93" customWidth="1"/>
    <col min="11786" max="11786" width="3.625" style="93" customWidth="1"/>
    <col min="11787" max="11787" width="5.625" style="93" customWidth="1"/>
    <col min="11788" max="11789" width="6.625" style="93" customWidth="1"/>
    <col min="11790" max="11791" width="7.625" style="93" customWidth="1"/>
    <col min="11792" max="11793" width="6.625" style="93" customWidth="1"/>
    <col min="11794" max="11796" width="7.625" style="93" customWidth="1"/>
    <col min="11797" max="11797" width="8.625" style="93" customWidth="1"/>
    <col min="11798" max="11798" width="4.5" style="93" bestFit="1" customWidth="1"/>
    <col min="11799" max="11800" width="6.625" style="93" customWidth="1"/>
    <col min="11801" max="11802" width="7.625" style="93" customWidth="1"/>
    <col min="11803" max="11804" width="15.625" style="93" customWidth="1"/>
    <col min="11805" max="11805" width="30.625" style="93" customWidth="1"/>
    <col min="11806" max="11806" width="3.625" style="93" customWidth="1"/>
    <col min="11807" max="11807" width="0" style="93" hidden="1" customWidth="1"/>
    <col min="11808" max="11833" width="3.625" style="93" customWidth="1"/>
    <col min="11834" max="12032" width="9" style="93"/>
    <col min="12033" max="12033" width="2.625" style="93" customWidth="1"/>
    <col min="12034" max="12034" width="8.625" style="93" customWidth="1"/>
    <col min="12035" max="12035" width="30.625" style="93" customWidth="1"/>
    <col min="12036" max="12036" width="15.625" style="93" customWidth="1"/>
    <col min="12037" max="12037" width="4.625" style="93" customWidth="1"/>
    <col min="12038" max="12039" width="6.625" style="93" customWidth="1"/>
    <col min="12040" max="12041" width="7.625" style="93" customWidth="1"/>
    <col min="12042" max="12042" width="3.625" style="93" customWidth="1"/>
    <col min="12043" max="12043" width="5.625" style="93" customWidth="1"/>
    <col min="12044" max="12045" width="6.625" style="93" customWidth="1"/>
    <col min="12046" max="12047" width="7.625" style="93" customWidth="1"/>
    <col min="12048" max="12049" width="6.625" style="93" customWidth="1"/>
    <col min="12050" max="12052" width="7.625" style="93" customWidth="1"/>
    <col min="12053" max="12053" width="8.625" style="93" customWidth="1"/>
    <col min="12054" max="12054" width="4.5" style="93" bestFit="1" customWidth="1"/>
    <col min="12055" max="12056" width="6.625" style="93" customWidth="1"/>
    <col min="12057" max="12058" width="7.625" style="93" customWidth="1"/>
    <col min="12059" max="12060" width="15.625" style="93" customWidth="1"/>
    <col min="12061" max="12061" width="30.625" style="93" customWidth="1"/>
    <col min="12062" max="12062" width="3.625" style="93" customWidth="1"/>
    <col min="12063" max="12063" width="0" style="93" hidden="1" customWidth="1"/>
    <col min="12064" max="12089" width="3.625" style="93" customWidth="1"/>
    <col min="12090" max="12288" width="9" style="93"/>
    <col min="12289" max="12289" width="2.625" style="93" customWidth="1"/>
    <col min="12290" max="12290" width="8.625" style="93" customWidth="1"/>
    <col min="12291" max="12291" width="30.625" style="93" customWidth="1"/>
    <col min="12292" max="12292" width="15.625" style="93" customWidth="1"/>
    <col min="12293" max="12293" width="4.625" style="93" customWidth="1"/>
    <col min="12294" max="12295" width="6.625" style="93" customWidth="1"/>
    <col min="12296" max="12297" width="7.625" style="93" customWidth="1"/>
    <col min="12298" max="12298" width="3.625" style="93" customWidth="1"/>
    <col min="12299" max="12299" width="5.625" style="93" customWidth="1"/>
    <col min="12300" max="12301" width="6.625" style="93" customWidth="1"/>
    <col min="12302" max="12303" width="7.625" style="93" customWidth="1"/>
    <col min="12304" max="12305" width="6.625" style="93" customWidth="1"/>
    <col min="12306" max="12308" width="7.625" style="93" customWidth="1"/>
    <col min="12309" max="12309" width="8.625" style="93" customWidth="1"/>
    <col min="12310" max="12310" width="4.5" style="93" bestFit="1" customWidth="1"/>
    <col min="12311" max="12312" width="6.625" style="93" customWidth="1"/>
    <col min="12313" max="12314" width="7.625" style="93" customWidth="1"/>
    <col min="12315" max="12316" width="15.625" style="93" customWidth="1"/>
    <col min="12317" max="12317" width="30.625" style="93" customWidth="1"/>
    <col min="12318" max="12318" width="3.625" style="93" customWidth="1"/>
    <col min="12319" max="12319" width="0" style="93" hidden="1" customWidth="1"/>
    <col min="12320" max="12345" width="3.625" style="93" customWidth="1"/>
    <col min="12346" max="12544" width="9" style="93"/>
    <col min="12545" max="12545" width="2.625" style="93" customWidth="1"/>
    <col min="12546" max="12546" width="8.625" style="93" customWidth="1"/>
    <col min="12547" max="12547" width="30.625" style="93" customWidth="1"/>
    <col min="12548" max="12548" width="15.625" style="93" customWidth="1"/>
    <col min="12549" max="12549" width="4.625" style="93" customWidth="1"/>
    <col min="12550" max="12551" width="6.625" style="93" customWidth="1"/>
    <col min="12552" max="12553" width="7.625" style="93" customWidth="1"/>
    <col min="12554" max="12554" width="3.625" style="93" customWidth="1"/>
    <col min="12555" max="12555" width="5.625" style="93" customWidth="1"/>
    <col min="12556" max="12557" width="6.625" style="93" customWidth="1"/>
    <col min="12558" max="12559" width="7.625" style="93" customWidth="1"/>
    <col min="12560" max="12561" width="6.625" style="93" customWidth="1"/>
    <col min="12562" max="12564" width="7.625" style="93" customWidth="1"/>
    <col min="12565" max="12565" width="8.625" style="93" customWidth="1"/>
    <col min="12566" max="12566" width="4.5" style="93" bestFit="1" customWidth="1"/>
    <col min="12567" max="12568" width="6.625" style="93" customWidth="1"/>
    <col min="12569" max="12570" width="7.625" style="93" customWidth="1"/>
    <col min="12571" max="12572" width="15.625" style="93" customWidth="1"/>
    <col min="12573" max="12573" width="30.625" style="93" customWidth="1"/>
    <col min="12574" max="12574" width="3.625" style="93" customWidth="1"/>
    <col min="12575" max="12575" width="0" style="93" hidden="1" customWidth="1"/>
    <col min="12576" max="12601" width="3.625" style="93" customWidth="1"/>
    <col min="12602" max="12800" width="9" style="93"/>
    <col min="12801" max="12801" width="2.625" style="93" customWidth="1"/>
    <col min="12802" max="12802" width="8.625" style="93" customWidth="1"/>
    <col min="12803" max="12803" width="30.625" style="93" customWidth="1"/>
    <col min="12804" max="12804" width="15.625" style="93" customWidth="1"/>
    <col min="12805" max="12805" width="4.625" style="93" customWidth="1"/>
    <col min="12806" max="12807" width="6.625" style="93" customWidth="1"/>
    <col min="12808" max="12809" width="7.625" style="93" customWidth="1"/>
    <col min="12810" max="12810" width="3.625" style="93" customWidth="1"/>
    <col min="12811" max="12811" width="5.625" style="93" customWidth="1"/>
    <col min="12812" max="12813" width="6.625" style="93" customWidth="1"/>
    <col min="12814" max="12815" width="7.625" style="93" customWidth="1"/>
    <col min="12816" max="12817" width="6.625" style="93" customWidth="1"/>
    <col min="12818" max="12820" width="7.625" style="93" customWidth="1"/>
    <col min="12821" max="12821" width="8.625" style="93" customWidth="1"/>
    <col min="12822" max="12822" width="4.5" style="93" bestFit="1" customWidth="1"/>
    <col min="12823" max="12824" width="6.625" style="93" customWidth="1"/>
    <col min="12825" max="12826" width="7.625" style="93" customWidth="1"/>
    <col min="12827" max="12828" width="15.625" style="93" customWidth="1"/>
    <col min="12829" max="12829" width="30.625" style="93" customWidth="1"/>
    <col min="12830" max="12830" width="3.625" style="93" customWidth="1"/>
    <col min="12831" max="12831" width="0" style="93" hidden="1" customWidth="1"/>
    <col min="12832" max="12857" width="3.625" style="93" customWidth="1"/>
    <col min="12858" max="13056" width="9" style="93"/>
    <col min="13057" max="13057" width="2.625" style="93" customWidth="1"/>
    <col min="13058" max="13058" width="8.625" style="93" customWidth="1"/>
    <col min="13059" max="13059" width="30.625" style="93" customWidth="1"/>
    <col min="13060" max="13060" width="15.625" style="93" customWidth="1"/>
    <col min="13061" max="13061" width="4.625" style="93" customWidth="1"/>
    <col min="13062" max="13063" width="6.625" style="93" customWidth="1"/>
    <col min="13064" max="13065" width="7.625" style="93" customWidth="1"/>
    <col min="13066" max="13066" width="3.625" style="93" customWidth="1"/>
    <col min="13067" max="13067" width="5.625" style="93" customWidth="1"/>
    <col min="13068" max="13069" width="6.625" style="93" customWidth="1"/>
    <col min="13070" max="13071" width="7.625" style="93" customWidth="1"/>
    <col min="13072" max="13073" width="6.625" style="93" customWidth="1"/>
    <col min="13074" max="13076" width="7.625" style="93" customWidth="1"/>
    <col min="13077" max="13077" width="8.625" style="93" customWidth="1"/>
    <col min="13078" max="13078" width="4.5" style="93" bestFit="1" customWidth="1"/>
    <col min="13079" max="13080" width="6.625" style="93" customWidth="1"/>
    <col min="13081" max="13082" width="7.625" style="93" customWidth="1"/>
    <col min="13083" max="13084" width="15.625" style="93" customWidth="1"/>
    <col min="13085" max="13085" width="30.625" style="93" customWidth="1"/>
    <col min="13086" max="13086" width="3.625" style="93" customWidth="1"/>
    <col min="13087" max="13087" width="0" style="93" hidden="1" customWidth="1"/>
    <col min="13088" max="13113" width="3.625" style="93" customWidth="1"/>
    <col min="13114" max="13312" width="9" style="93"/>
    <col min="13313" max="13313" width="2.625" style="93" customWidth="1"/>
    <col min="13314" max="13314" width="8.625" style="93" customWidth="1"/>
    <col min="13315" max="13315" width="30.625" style="93" customWidth="1"/>
    <col min="13316" max="13316" width="15.625" style="93" customWidth="1"/>
    <col min="13317" max="13317" width="4.625" style="93" customWidth="1"/>
    <col min="13318" max="13319" width="6.625" style="93" customWidth="1"/>
    <col min="13320" max="13321" width="7.625" style="93" customWidth="1"/>
    <col min="13322" max="13322" width="3.625" style="93" customWidth="1"/>
    <col min="13323" max="13323" width="5.625" style="93" customWidth="1"/>
    <col min="13324" max="13325" width="6.625" style="93" customWidth="1"/>
    <col min="13326" max="13327" width="7.625" style="93" customWidth="1"/>
    <col min="13328" max="13329" width="6.625" style="93" customWidth="1"/>
    <col min="13330" max="13332" width="7.625" style="93" customWidth="1"/>
    <col min="13333" max="13333" width="8.625" style="93" customWidth="1"/>
    <col min="13334" max="13334" width="4.5" style="93" bestFit="1" customWidth="1"/>
    <col min="13335" max="13336" width="6.625" style="93" customWidth="1"/>
    <col min="13337" max="13338" width="7.625" style="93" customWidth="1"/>
    <col min="13339" max="13340" width="15.625" style="93" customWidth="1"/>
    <col min="13341" max="13341" width="30.625" style="93" customWidth="1"/>
    <col min="13342" max="13342" width="3.625" style="93" customWidth="1"/>
    <col min="13343" max="13343" width="0" style="93" hidden="1" customWidth="1"/>
    <col min="13344" max="13369" width="3.625" style="93" customWidth="1"/>
    <col min="13370" max="13568" width="9" style="93"/>
    <col min="13569" max="13569" width="2.625" style="93" customWidth="1"/>
    <col min="13570" max="13570" width="8.625" style="93" customWidth="1"/>
    <col min="13571" max="13571" width="30.625" style="93" customWidth="1"/>
    <col min="13572" max="13572" width="15.625" style="93" customWidth="1"/>
    <col min="13573" max="13573" width="4.625" style="93" customWidth="1"/>
    <col min="13574" max="13575" width="6.625" style="93" customWidth="1"/>
    <col min="13576" max="13577" width="7.625" style="93" customWidth="1"/>
    <col min="13578" max="13578" width="3.625" style="93" customWidth="1"/>
    <col min="13579" max="13579" width="5.625" style="93" customWidth="1"/>
    <col min="13580" max="13581" width="6.625" style="93" customWidth="1"/>
    <col min="13582" max="13583" width="7.625" style="93" customWidth="1"/>
    <col min="13584" max="13585" width="6.625" style="93" customWidth="1"/>
    <col min="13586" max="13588" width="7.625" style="93" customWidth="1"/>
    <col min="13589" max="13589" width="8.625" style="93" customWidth="1"/>
    <col min="13590" max="13590" width="4.5" style="93" bestFit="1" customWidth="1"/>
    <col min="13591" max="13592" width="6.625" style="93" customWidth="1"/>
    <col min="13593" max="13594" width="7.625" style="93" customWidth="1"/>
    <col min="13595" max="13596" width="15.625" style="93" customWidth="1"/>
    <col min="13597" max="13597" width="30.625" style="93" customWidth="1"/>
    <col min="13598" max="13598" width="3.625" style="93" customWidth="1"/>
    <col min="13599" max="13599" width="0" style="93" hidden="1" customWidth="1"/>
    <col min="13600" max="13625" width="3.625" style="93" customWidth="1"/>
    <col min="13626" max="13824" width="9" style="93"/>
    <col min="13825" max="13825" width="2.625" style="93" customWidth="1"/>
    <col min="13826" max="13826" width="8.625" style="93" customWidth="1"/>
    <col min="13827" max="13827" width="30.625" style="93" customWidth="1"/>
    <col min="13828" max="13828" width="15.625" style="93" customWidth="1"/>
    <col min="13829" max="13829" width="4.625" style="93" customWidth="1"/>
    <col min="13830" max="13831" width="6.625" style="93" customWidth="1"/>
    <col min="13832" max="13833" width="7.625" style="93" customWidth="1"/>
    <col min="13834" max="13834" width="3.625" style="93" customWidth="1"/>
    <col min="13835" max="13835" width="5.625" style="93" customWidth="1"/>
    <col min="13836" max="13837" width="6.625" style="93" customWidth="1"/>
    <col min="13838" max="13839" width="7.625" style="93" customWidth="1"/>
    <col min="13840" max="13841" width="6.625" style="93" customWidth="1"/>
    <col min="13842" max="13844" width="7.625" style="93" customWidth="1"/>
    <col min="13845" max="13845" width="8.625" style="93" customWidth="1"/>
    <col min="13846" max="13846" width="4.5" style="93" bestFit="1" customWidth="1"/>
    <col min="13847" max="13848" width="6.625" style="93" customWidth="1"/>
    <col min="13849" max="13850" width="7.625" style="93" customWidth="1"/>
    <col min="13851" max="13852" width="15.625" style="93" customWidth="1"/>
    <col min="13853" max="13853" width="30.625" style="93" customWidth="1"/>
    <col min="13854" max="13854" width="3.625" style="93" customWidth="1"/>
    <col min="13855" max="13855" width="0" style="93" hidden="1" customWidth="1"/>
    <col min="13856" max="13881" width="3.625" style="93" customWidth="1"/>
    <col min="13882" max="14080" width="9" style="93"/>
    <col min="14081" max="14081" width="2.625" style="93" customWidth="1"/>
    <col min="14082" max="14082" width="8.625" style="93" customWidth="1"/>
    <col min="14083" max="14083" width="30.625" style="93" customWidth="1"/>
    <col min="14084" max="14084" width="15.625" style="93" customWidth="1"/>
    <col min="14085" max="14085" width="4.625" style="93" customWidth="1"/>
    <col min="14086" max="14087" width="6.625" style="93" customWidth="1"/>
    <col min="14088" max="14089" width="7.625" style="93" customWidth="1"/>
    <col min="14090" max="14090" width="3.625" style="93" customWidth="1"/>
    <col min="14091" max="14091" width="5.625" style="93" customWidth="1"/>
    <col min="14092" max="14093" width="6.625" style="93" customWidth="1"/>
    <col min="14094" max="14095" width="7.625" style="93" customWidth="1"/>
    <col min="14096" max="14097" width="6.625" style="93" customWidth="1"/>
    <col min="14098" max="14100" width="7.625" style="93" customWidth="1"/>
    <col min="14101" max="14101" width="8.625" style="93" customWidth="1"/>
    <col min="14102" max="14102" width="4.5" style="93" bestFit="1" customWidth="1"/>
    <col min="14103" max="14104" width="6.625" style="93" customWidth="1"/>
    <col min="14105" max="14106" width="7.625" style="93" customWidth="1"/>
    <col min="14107" max="14108" width="15.625" style="93" customWidth="1"/>
    <col min="14109" max="14109" width="30.625" style="93" customWidth="1"/>
    <col min="14110" max="14110" width="3.625" style="93" customWidth="1"/>
    <col min="14111" max="14111" width="0" style="93" hidden="1" customWidth="1"/>
    <col min="14112" max="14137" width="3.625" style="93" customWidth="1"/>
    <col min="14138" max="14336" width="9" style="93"/>
    <col min="14337" max="14337" width="2.625" style="93" customWidth="1"/>
    <col min="14338" max="14338" width="8.625" style="93" customWidth="1"/>
    <col min="14339" max="14339" width="30.625" style="93" customWidth="1"/>
    <col min="14340" max="14340" width="15.625" style="93" customWidth="1"/>
    <col min="14341" max="14341" width="4.625" style="93" customWidth="1"/>
    <col min="14342" max="14343" width="6.625" style="93" customWidth="1"/>
    <col min="14344" max="14345" width="7.625" style="93" customWidth="1"/>
    <col min="14346" max="14346" width="3.625" style="93" customWidth="1"/>
    <col min="14347" max="14347" width="5.625" style="93" customWidth="1"/>
    <col min="14348" max="14349" width="6.625" style="93" customWidth="1"/>
    <col min="14350" max="14351" width="7.625" style="93" customWidth="1"/>
    <col min="14352" max="14353" width="6.625" style="93" customWidth="1"/>
    <col min="14354" max="14356" width="7.625" style="93" customWidth="1"/>
    <col min="14357" max="14357" width="8.625" style="93" customWidth="1"/>
    <col min="14358" max="14358" width="4.5" style="93" bestFit="1" customWidth="1"/>
    <col min="14359" max="14360" width="6.625" style="93" customWidth="1"/>
    <col min="14361" max="14362" width="7.625" style="93" customWidth="1"/>
    <col min="14363" max="14364" width="15.625" style="93" customWidth="1"/>
    <col min="14365" max="14365" width="30.625" style="93" customWidth="1"/>
    <col min="14366" max="14366" width="3.625" style="93" customWidth="1"/>
    <col min="14367" max="14367" width="0" style="93" hidden="1" customWidth="1"/>
    <col min="14368" max="14393" width="3.625" style="93" customWidth="1"/>
    <col min="14394" max="14592" width="9" style="93"/>
    <col min="14593" max="14593" width="2.625" style="93" customWidth="1"/>
    <col min="14594" max="14594" width="8.625" style="93" customWidth="1"/>
    <col min="14595" max="14595" width="30.625" style="93" customWidth="1"/>
    <col min="14596" max="14596" width="15.625" style="93" customWidth="1"/>
    <col min="14597" max="14597" width="4.625" style="93" customWidth="1"/>
    <col min="14598" max="14599" width="6.625" style="93" customWidth="1"/>
    <col min="14600" max="14601" width="7.625" style="93" customWidth="1"/>
    <col min="14602" max="14602" width="3.625" style="93" customWidth="1"/>
    <col min="14603" max="14603" width="5.625" style="93" customWidth="1"/>
    <col min="14604" max="14605" width="6.625" style="93" customWidth="1"/>
    <col min="14606" max="14607" width="7.625" style="93" customWidth="1"/>
    <col min="14608" max="14609" width="6.625" style="93" customWidth="1"/>
    <col min="14610" max="14612" width="7.625" style="93" customWidth="1"/>
    <col min="14613" max="14613" width="8.625" style="93" customWidth="1"/>
    <col min="14614" max="14614" width="4.5" style="93" bestFit="1" customWidth="1"/>
    <col min="14615" max="14616" width="6.625" style="93" customWidth="1"/>
    <col min="14617" max="14618" width="7.625" style="93" customWidth="1"/>
    <col min="14619" max="14620" width="15.625" style="93" customWidth="1"/>
    <col min="14621" max="14621" width="30.625" style="93" customWidth="1"/>
    <col min="14622" max="14622" width="3.625" style="93" customWidth="1"/>
    <col min="14623" max="14623" width="0" style="93" hidden="1" customWidth="1"/>
    <col min="14624" max="14649" width="3.625" style="93" customWidth="1"/>
    <col min="14650" max="14848" width="9" style="93"/>
    <col min="14849" max="14849" width="2.625" style="93" customWidth="1"/>
    <col min="14850" max="14850" width="8.625" style="93" customWidth="1"/>
    <col min="14851" max="14851" width="30.625" style="93" customWidth="1"/>
    <col min="14852" max="14852" width="15.625" style="93" customWidth="1"/>
    <col min="14853" max="14853" width="4.625" style="93" customWidth="1"/>
    <col min="14854" max="14855" width="6.625" style="93" customWidth="1"/>
    <col min="14856" max="14857" width="7.625" style="93" customWidth="1"/>
    <col min="14858" max="14858" width="3.625" style="93" customWidth="1"/>
    <col min="14859" max="14859" width="5.625" style="93" customWidth="1"/>
    <col min="14860" max="14861" width="6.625" style="93" customWidth="1"/>
    <col min="14862" max="14863" width="7.625" style="93" customWidth="1"/>
    <col min="14864" max="14865" width="6.625" style="93" customWidth="1"/>
    <col min="14866" max="14868" width="7.625" style="93" customWidth="1"/>
    <col min="14869" max="14869" width="8.625" style="93" customWidth="1"/>
    <col min="14870" max="14870" width="4.5" style="93" bestFit="1" customWidth="1"/>
    <col min="14871" max="14872" width="6.625" style="93" customWidth="1"/>
    <col min="14873" max="14874" width="7.625" style="93" customWidth="1"/>
    <col min="14875" max="14876" width="15.625" style="93" customWidth="1"/>
    <col min="14877" max="14877" width="30.625" style="93" customWidth="1"/>
    <col min="14878" max="14878" width="3.625" style="93" customWidth="1"/>
    <col min="14879" max="14879" width="0" style="93" hidden="1" customWidth="1"/>
    <col min="14880" max="14905" width="3.625" style="93" customWidth="1"/>
    <col min="14906" max="15104" width="9" style="93"/>
    <col min="15105" max="15105" width="2.625" style="93" customWidth="1"/>
    <col min="15106" max="15106" width="8.625" style="93" customWidth="1"/>
    <col min="15107" max="15107" width="30.625" style="93" customWidth="1"/>
    <col min="15108" max="15108" width="15.625" style="93" customWidth="1"/>
    <col min="15109" max="15109" width="4.625" style="93" customWidth="1"/>
    <col min="15110" max="15111" width="6.625" style="93" customWidth="1"/>
    <col min="15112" max="15113" width="7.625" style="93" customWidth="1"/>
    <col min="15114" max="15114" width="3.625" style="93" customWidth="1"/>
    <col min="15115" max="15115" width="5.625" style="93" customWidth="1"/>
    <col min="15116" max="15117" width="6.625" style="93" customWidth="1"/>
    <col min="15118" max="15119" width="7.625" style="93" customWidth="1"/>
    <col min="15120" max="15121" width="6.625" style="93" customWidth="1"/>
    <col min="15122" max="15124" width="7.625" style="93" customWidth="1"/>
    <col min="15125" max="15125" width="8.625" style="93" customWidth="1"/>
    <col min="15126" max="15126" width="4.5" style="93" bestFit="1" customWidth="1"/>
    <col min="15127" max="15128" width="6.625" style="93" customWidth="1"/>
    <col min="15129" max="15130" width="7.625" style="93" customWidth="1"/>
    <col min="15131" max="15132" width="15.625" style="93" customWidth="1"/>
    <col min="15133" max="15133" width="30.625" style="93" customWidth="1"/>
    <col min="15134" max="15134" width="3.625" style="93" customWidth="1"/>
    <col min="15135" max="15135" width="0" style="93" hidden="1" customWidth="1"/>
    <col min="15136" max="15161" width="3.625" style="93" customWidth="1"/>
    <col min="15162" max="15360" width="9" style="93"/>
    <col min="15361" max="15361" width="2.625" style="93" customWidth="1"/>
    <col min="15362" max="15362" width="8.625" style="93" customWidth="1"/>
    <col min="15363" max="15363" width="30.625" style="93" customWidth="1"/>
    <col min="15364" max="15364" width="15.625" style="93" customWidth="1"/>
    <col min="15365" max="15365" width="4.625" style="93" customWidth="1"/>
    <col min="15366" max="15367" width="6.625" style="93" customWidth="1"/>
    <col min="15368" max="15369" width="7.625" style="93" customWidth="1"/>
    <col min="15370" max="15370" width="3.625" style="93" customWidth="1"/>
    <col min="15371" max="15371" width="5.625" style="93" customWidth="1"/>
    <col min="15372" max="15373" width="6.625" style="93" customWidth="1"/>
    <col min="15374" max="15375" width="7.625" style="93" customWidth="1"/>
    <col min="15376" max="15377" width="6.625" style="93" customWidth="1"/>
    <col min="15378" max="15380" width="7.625" style="93" customWidth="1"/>
    <col min="15381" max="15381" width="8.625" style="93" customWidth="1"/>
    <col min="15382" max="15382" width="4.5" style="93" bestFit="1" customWidth="1"/>
    <col min="15383" max="15384" width="6.625" style="93" customWidth="1"/>
    <col min="15385" max="15386" width="7.625" style="93" customWidth="1"/>
    <col min="15387" max="15388" width="15.625" style="93" customWidth="1"/>
    <col min="15389" max="15389" width="30.625" style="93" customWidth="1"/>
    <col min="15390" max="15390" width="3.625" style="93" customWidth="1"/>
    <col min="15391" max="15391" width="0" style="93" hidden="1" customWidth="1"/>
    <col min="15392" max="15417" width="3.625" style="93" customWidth="1"/>
    <col min="15418" max="15616" width="9" style="93"/>
    <col min="15617" max="15617" width="2.625" style="93" customWidth="1"/>
    <col min="15618" max="15618" width="8.625" style="93" customWidth="1"/>
    <col min="15619" max="15619" width="30.625" style="93" customWidth="1"/>
    <col min="15620" max="15620" width="15.625" style="93" customWidth="1"/>
    <col min="15621" max="15621" width="4.625" style="93" customWidth="1"/>
    <col min="15622" max="15623" width="6.625" style="93" customWidth="1"/>
    <col min="15624" max="15625" width="7.625" style="93" customWidth="1"/>
    <col min="15626" max="15626" width="3.625" style="93" customWidth="1"/>
    <col min="15627" max="15627" width="5.625" style="93" customWidth="1"/>
    <col min="15628" max="15629" width="6.625" style="93" customWidth="1"/>
    <col min="15630" max="15631" width="7.625" style="93" customWidth="1"/>
    <col min="15632" max="15633" width="6.625" style="93" customWidth="1"/>
    <col min="15634" max="15636" width="7.625" style="93" customWidth="1"/>
    <col min="15637" max="15637" width="8.625" style="93" customWidth="1"/>
    <col min="15638" max="15638" width="4.5" style="93" bestFit="1" customWidth="1"/>
    <col min="15639" max="15640" width="6.625" style="93" customWidth="1"/>
    <col min="15641" max="15642" width="7.625" style="93" customWidth="1"/>
    <col min="15643" max="15644" width="15.625" style="93" customWidth="1"/>
    <col min="15645" max="15645" width="30.625" style="93" customWidth="1"/>
    <col min="15646" max="15646" width="3.625" style="93" customWidth="1"/>
    <col min="15647" max="15647" width="0" style="93" hidden="1" customWidth="1"/>
    <col min="15648" max="15673" width="3.625" style="93" customWidth="1"/>
    <col min="15674" max="15872" width="9" style="93"/>
    <col min="15873" max="15873" width="2.625" style="93" customWidth="1"/>
    <col min="15874" max="15874" width="8.625" style="93" customWidth="1"/>
    <col min="15875" max="15875" width="30.625" style="93" customWidth="1"/>
    <col min="15876" max="15876" width="15.625" style="93" customWidth="1"/>
    <col min="15877" max="15877" width="4.625" style="93" customWidth="1"/>
    <col min="15878" max="15879" width="6.625" style="93" customWidth="1"/>
    <col min="15880" max="15881" width="7.625" style="93" customWidth="1"/>
    <col min="15882" max="15882" width="3.625" style="93" customWidth="1"/>
    <col min="15883" max="15883" width="5.625" style="93" customWidth="1"/>
    <col min="15884" max="15885" width="6.625" style="93" customWidth="1"/>
    <col min="15886" max="15887" width="7.625" style="93" customWidth="1"/>
    <col min="15888" max="15889" width="6.625" style="93" customWidth="1"/>
    <col min="15890" max="15892" width="7.625" style="93" customWidth="1"/>
    <col min="15893" max="15893" width="8.625" style="93" customWidth="1"/>
    <col min="15894" max="15894" width="4.5" style="93" bestFit="1" customWidth="1"/>
    <col min="15895" max="15896" width="6.625" style="93" customWidth="1"/>
    <col min="15897" max="15898" width="7.625" style="93" customWidth="1"/>
    <col min="15899" max="15900" width="15.625" style="93" customWidth="1"/>
    <col min="15901" max="15901" width="30.625" style="93" customWidth="1"/>
    <col min="15902" max="15902" width="3.625" style="93" customWidth="1"/>
    <col min="15903" max="15903" width="0" style="93" hidden="1" customWidth="1"/>
    <col min="15904" max="15929" width="3.625" style="93" customWidth="1"/>
    <col min="15930" max="16128" width="9" style="93"/>
    <col min="16129" max="16129" width="2.625" style="93" customWidth="1"/>
    <col min="16130" max="16130" width="8.625" style="93" customWidth="1"/>
    <col min="16131" max="16131" width="30.625" style="93" customWidth="1"/>
    <col min="16132" max="16132" width="15.625" style="93" customWidth="1"/>
    <col min="16133" max="16133" width="4.625" style="93" customWidth="1"/>
    <col min="16134" max="16135" width="6.625" style="93" customWidth="1"/>
    <col min="16136" max="16137" width="7.625" style="93" customWidth="1"/>
    <col min="16138" max="16138" width="3.625" style="93" customWidth="1"/>
    <col min="16139" max="16139" width="5.625" style="93" customWidth="1"/>
    <col min="16140" max="16141" width="6.625" style="93" customWidth="1"/>
    <col min="16142" max="16143" width="7.625" style="93" customWidth="1"/>
    <col min="16144" max="16145" width="6.625" style="93" customWidth="1"/>
    <col min="16146" max="16148" width="7.625" style="93" customWidth="1"/>
    <col min="16149" max="16149" width="8.625" style="93" customWidth="1"/>
    <col min="16150" max="16150" width="4.5" style="93" bestFit="1" customWidth="1"/>
    <col min="16151" max="16152" width="6.625" style="93" customWidth="1"/>
    <col min="16153" max="16154" width="7.625" style="93" customWidth="1"/>
    <col min="16155" max="16156" width="15.625" style="93" customWidth="1"/>
    <col min="16157" max="16157" width="30.625" style="93" customWidth="1"/>
    <col min="16158" max="16158" width="3.625" style="93" customWidth="1"/>
    <col min="16159" max="16159" width="0" style="93" hidden="1" customWidth="1"/>
    <col min="16160" max="16185" width="3.625" style="93" customWidth="1"/>
    <col min="16186" max="16384" width="9" style="93"/>
  </cols>
  <sheetData>
    <row r="1" spans="2:33" ht="15" customHeight="1" thickBot="1">
      <c r="B1" s="240" t="s">
        <v>398</v>
      </c>
      <c r="C1" s="104"/>
      <c r="D1" s="104"/>
      <c r="E1" s="104"/>
      <c r="F1" s="239" t="s">
        <v>324</v>
      </c>
      <c r="G1" s="780" t="s">
        <v>397</v>
      </c>
      <c r="H1" s="781"/>
      <c r="I1" s="781"/>
      <c r="J1" s="782"/>
      <c r="K1" s="238"/>
      <c r="L1" s="93"/>
      <c r="N1" s="104"/>
      <c r="O1" s="104"/>
      <c r="T1" s="109"/>
      <c r="U1" s="109"/>
      <c r="V1" s="104"/>
      <c r="W1" s="237" t="s">
        <v>396</v>
      </c>
      <c r="X1" s="798" t="s">
        <v>386</v>
      </c>
      <c r="Y1" s="799"/>
      <c r="AA1" s="109"/>
      <c r="AB1" s="109"/>
      <c r="AC1" s="236" t="s">
        <v>395</v>
      </c>
      <c r="AD1" s="94"/>
      <c r="AE1" s="94"/>
    </row>
    <row r="2" spans="2:33" ht="15" customHeight="1" thickBot="1">
      <c r="B2" s="64" t="s">
        <v>484</v>
      </c>
      <c r="C2" s="104"/>
      <c r="D2" s="104"/>
      <c r="E2" s="104"/>
      <c r="F2" s="104"/>
      <c r="G2" s="104"/>
      <c r="H2" s="104"/>
      <c r="I2" s="104"/>
      <c r="J2" s="104"/>
      <c r="K2" s="104"/>
      <c r="L2" s="104"/>
      <c r="M2" s="104"/>
      <c r="N2" s="104"/>
      <c r="O2" s="104"/>
      <c r="P2" s="109"/>
      <c r="Q2" s="109"/>
      <c r="R2" s="104"/>
      <c r="S2" s="104"/>
      <c r="T2" s="109"/>
      <c r="U2" s="109"/>
      <c r="V2" s="104"/>
      <c r="W2" s="109"/>
      <c r="X2" s="235"/>
      <c r="Y2" s="104"/>
      <c r="Z2" s="104"/>
      <c r="AA2" s="109"/>
      <c r="AB2" s="109"/>
      <c r="AC2" s="104"/>
    </row>
    <row r="3" spans="2:33" ht="15" customHeight="1">
      <c r="B3" s="783" t="s">
        <v>394</v>
      </c>
      <c r="C3" s="786" t="s">
        <v>393</v>
      </c>
      <c r="D3" s="786" t="s">
        <v>392</v>
      </c>
      <c r="E3" s="786" t="s">
        <v>391</v>
      </c>
      <c r="F3" s="786" t="s">
        <v>390</v>
      </c>
      <c r="G3" s="789" t="s">
        <v>389</v>
      </c>
      <c r="H3" s="790" t="s">
        <v>388</v>
      </c>
      <c r="I3" s="791"/>
      <c r="J3" s="791"/>
      <c r="K3" s="792"/>
      <c r="L3" s="790" t="s">
        <v>314</v>
      </c>
      <c r="M3" s="791"/>
      <c r="N3" s="791"/>
      <c r="O3" s="791"/>
      <c r="P3" s="791"/>
      <c r="Q3" s="791"/>
      <c r="R3" s="791"/>
      <c r="S3" s="791"/>
      <c r="T3" s="791"/>
      <c r="U3" s="791"/>
      <c r="V3" s="791"/>
      <c r="W3" s="792"/>
      <c r="X3" s="790" t="s">
        <v>316</v>
      </c>
      <c r="Y3" s="791"/>
      <c r="Z3" s="791"/>
      <c r="AA3" s="791"/>
      <c r="AB3" s="792"/>
      <c r="AC3" s="800" t="s">
        <v>387</v>
      </c>
      <c r="AG3" s="93" t="s">
        <v>386</v>
      </c>
    </row>
    <row r="4" spans="2:33" ht="15" customHeight="1">
      <c r="B4" s="784"/>
      <c r="C4" s="787"/>
      <c r="D4" s="787"/>
      <c r="E4" s="787"/>
      <c r="F4" s="787"/>
      <c r="G4" s="787"/>
      <c r="H4" s="793" t="s">
        <v>385</v>
      </c>
      <c r="I4" s="794"/>
      <c r="J4" s="795" t="s">
        <v>384</v>
      </c>
      <c r="K4" s="796"/>
      <c r="L4" s="233" t="s">
        <v>383</v>
      </c>
      <c r="M4" s="234" t="s">
        <v>382</v>
      </c>
      <c r="N4" s="805" t="s">
        <v>381</v>
      </c>
      <c r="O4" s="806"/>
      <c r="P4" s="805" t="s">
        <v>380</v>
      </c>
      <c r="Q4" s="807"/>
      <c r="R4" s="808" t="s">
        <v>379</v>
      </c>
      <c r="S4" s="803"/>
      <c r="T4" s="803" t="s">
        <v>378</v>
      </c>
      <c r="U4" s="804"/>
      <c r="V4" s="233" t="s">
        <v>377</v>
      </c>
      <c r="W4" s="234" t="s">
        <v>377</v>
      </c>
      <c r="X4" s="233"/>
      <c r="Y4" s="805" t="s">
        <v>376</v>
      </c>
      <c r="Z4" s="806"/>
      <c r="AA4" s="805" t="s">
        <v>375</v>
      </c>
      <c r="AB4" s="807"/>
      <c r="AC4" s="801"/>
      <c r="AG4" s="93" t="s">
        <v>374</v>
      </c>
    </row>
    <row r="5" spans="2:33" ht="22.5">
      <c r="B5" s="784"/>
      <c r="C5" s="787"/>
      <c r="D5" s="787"/>
      <c r="E5" s="787"/>
      <c r="F5" s="787"/>
      <c r="G5" s="787"/>
      <c r="H5" s="228" t="s">
        <v>371</v>
      </c>
      <c r="I5" s="231" t="s">
        <v>370</v>
      </c>
      <c r="J5" s="231" t="s">
        <v>371</v>
      </c>
      <c r="K5" s="231" t="s">
        <v>370</v>
      </c>
      <c r="L5" s="228"/>
      <c r="M5" s="231"/>
      <c r="N5" s="227" t="s">
        <v>371</v>
      </c>
      <c r="O5" s="227" t="s">
        <v>370</v>
      </c>
      <c r="P5" s="227" t="s">
        <v>371</v>
      </c>
      <c r="Q5" s="232" t="s">
        <v>370</v>
      </c>
      <c r="R5" s="228" t="s">
        <v>371</v>
      </c>
      <c r="S5" s="231" t="s">
        <v>370</v>
      </c>
      <c r="T5" s="231" t="s">
        <v>371</v>
      </c>
      <c r="U5" s="230" t="s">
        <v>370</v>
      </c>
      <c r="V5" s="228" t="s">
        <v>373</v>
      </c>
      <c r="W5" s="229" t="s">
        <v>372</v>
      </c>
      <c r="X5" s="228" t="s">
        <v>323</v>
      </c>
      <c r="Y5" s="227" t="s">
        <v>371</v>
      </c>
      <c r="Z5" s="227" t="s">
        <v>370</v>
      </c>
      <c r="AA5" s="227" t="s">
        <v>371</v>
      </c>
      <c r="AB5" s="227" t="s">
        <v>370</v>
      </c>
      <c r="AC5" s="801"/>
    </row>
    <row r="6" spans="2:33" ht="15" customHeight="1">
      <c r="B6" s="785"/>
      <c r="C6" s="788"/>
      <c r="D6" s="788"/>
      <c r="E6" s="788"/>
      <c r="F6" s="788"/>
      <c r="G6" s="788"/>
      <c r="H6" s="223" t="s">
        <v>363</v>
      </c>
      <c r="I6" s="224" t="s">
        <v>369</v>
      </c>
      <c r="J6" s="224" t="s">
        <v>362</v>
      </c>
      <c r="K6" s="224" t="s">
        <v>362</v>
      </c>
      <c r="L6" s="223" t="s">
        <v>368</v>
      </c>
      <c r="M6" s="224" t="s">
        <v>367</v>
      </c>
      <c r="N6" s="224" t="s">
        <v>363</v>
      </c>
      <c r="O6" s="224" t="s">
        <v>363</v>
      </c>
      <c r="P6" s="224" t="s">
        <v>362</v>
      </c>
      <c r="Q6" s="226" t="s">
        <v>366</v>
      </c>
      <c r="R6" s="223" t="s">
        <v>365</v>
      </c>
      <c r="S6" s="224" t="s">
        <v>365</v>
      </c>
      <c r="T6" s="224" t="s">
        <v>364</v>
      </c>
      <c r="U6" s="225" t="s">
        <v>364</v>
      </c>
      <c r="V6" s="223" t="s">
        <v>363</v>
      </c>
      <c r="W6" s="224" t="s">
        <v>362</v>
      </c>
      <c r="X6" s="223"/>
      <c r="Y6" s="222" t="s">
        <v>361</v>
      </c>
      <c r="Z6" s="222" t="s">
        <v>361</v>
      </c>
      <c r="AA6" s="221" t="s">
        <v>360</v>
      </c>
      <c r="AB6" s="221" t="s">
        <v>360</v>
      </c>
      <c r="AC6" s="802"/>
    </row>
    <row r="7" spans="2:33" ht="15" customHeight="1">
      <c r="B7" s="199" t="s">
        <v>359</v>
      </c>
      <c r="C7" s="198"/>
      <c r="D7" s="197"/>
      <c r="E7" s="198"/>
      <c r="F7" s="197"/>
      <c r="G7" s="197"/>
      <c r="H7" s="195"/>
      <c r="I7" s="187"/>
      <c r="J7" s="196"/>
      <c r="K7" s="187"/>
      <c r="L7" s="195"/>
      <c r="M7" s="194"/>
      <c r="N7" s="192"/>
      <c r="O7" s="192"/>
      <c r="P7" s="189"/>
      <c r="Q7" s="193"/>
      <c r="R7" s="190"/>
      <c r="S7" s="192"/>
      <c r="T7" s="189"/>
      <c r="U7" s="191"/>
      <c r="V7" s="190"/>
      <c r="W7" s="189"/>
      <c r="X7" s="188"/>
      <c r="Y7" s="187"/>
      <c r="Z7" s="187"/>
      <c r="AA7" s="186"/>
      <c r="AB7" s="186"/>
      <c r="AC7" s="213"/>
    </row>
    <row r="8" spans="2:33" ht="15" customHeight="1">
      <c r="B8" s="184" t="s">
        <v>358</v>
      </c>
      <c r="C8" s="183" t="s">
        <v>356</v>
      </c>
      <c r="D8" s="212"/>
      <c r="E8" s="183"/>
      <c r="F8" s="182"/>
      <c r="G8" s="181">
        <v>1</v>
      </c>
      <c r="H8" s="220">
        <v>85</v>
      </c>
      <c r="I8" s="170">
        <v>95</v>
      </c>
      <c r="J8" s="219">
        <f t="shared" ref="J8:J20" si="0">$G8*H8</f>
        <v>85</v>
      </c>
      <c r="K8" s="168">
        <f t="shared" ref="K8:K20" si="1">$G8*I8</f>
        <v>95</v>
      </c>
      <c r="L8" s="218">
        <v>1</v>
      </c>
      <c r="M8" s="180">
        <v>200</v>
      </c>
      <c r="N8" s="179">
        <v>1.58</v>
      </c>
      <c r="O8" s="179">
        <v>1.4</v>
      </c>
      <c r="P8" s="159">
        <f t="shared" ref="P8:P20" si="2">$G8*N8</f>
        <v>1.58</v>
      </c>
      <c r="Q8" s="164">
        <f t="shared" ref="Q8:Q20" si="3">$G8*O8</f>
        <v>1.4</v>
      </c>
      <c r="R8" s="178"/>
      <c r="S8" s="179"/>
      <c r="T8" s="159">
        <f t="shared" ref="T8:T20" si="4">$G8*R8</f>
        <v>0</v>
      </c>
      <c r="U8" s="161">
        <f t="shared" ref="U8:U20" si="5">$G8*S8</f>
        <v>0</v>
      </c>
      <c r="V8" s="178">
        <v>0.1</v>
      </c>
      <c r="W8" s="159">
        <f t="shared" ref="W8:W20" si="6">$G8*V8</f>
        <v>0.1</v>
      </c>
      <c r="X8" s="217" t="str">
        <f t="shared" ref="X8:X20" si="7">IF(Y8="","",$X$1)</f>
        <v>都市ガス</v>
      </c>
      <c r="Y8" s="170">
        <v>2.48</v>
      </c>
      <c r="Z8" s="170">
        <v>2.2999999999999998</v>
      </c>
      <c r="AA8" s="155">
        <f t="shared" ref="AA8:AA20" si="8">$G8*Y8</f>
        <v>2.48</v>
      </c>
      <c r="AB8" s="155">
        <f t="shared" ref="AB8:AB20" si="9">$G8*Z8</f>
        <v>2.2999999999999998</v>
      </c>
      <c r="AC8" s="177" t="s">
        <v>355</v>
      </c>
    </row>
    <row r="9" spans="2:33" ht="15" customHeight="1">
      <c r="B9" s="184" t="s">
        <v>357</v>
      </c>
      <c r="C9" s="183" t="s">
        <v>356</v>
      </c>
      <c r="D9" s="212"/>
      <c r="E9" s="183"/>
      <c r="F9" s="182"/>
      <c r="G9" s="181">
        <v>1</v>
      </c>
      <c r="H9" s="220">
        <v>85</v>
      </c>
      <c r="I9" s="170">
        <v>95</v>
      </c>
      <c r="J9" s="219">
        <f t="shared" si="0"/>
        <v>85</v>
      </c>
      <c r="K9" s="168">
        <f t="shared" si="1"/>
        <v>95</v>
      </c>
      <c r="L9" s="218">
        <v>1</v>
      </c>
      <c r="M9" s="180">
        <v>200</v>
      </c>
      <c r="N9" s="179">
        <v>1.58</v>
      </c>
      <c r="O9" s="179">
        <v>1.4</v>
      </c>
      <c r="P9" s="159">
        <f t="shared" si="2"/>
        <v>1.58</v>
      </c>
      <c r="Q9" s="164">
        <f t="shared" si="3"/>
        <v>1.4</v>
      </c>
      <c r="R9" s="178"/>
      <c r="S9" s="179"/>
      <c r="T9" s="159">
        <f t="shared" si="4"/>
        <v>0</v>
      </c>
      <c r="U9" s="161">
        <f t="shared" si="5"/>
        <v>0</v>
      </c>
      <c r="V9" s="178">
        <v>0.1</v>
      </c>
      <c r="W9" s="159">
        <f t="shared" si="6"/>
        <v>0.1</v>
      </c>
      <c r="X9" s="217" t="str">
        <f t="shared" si="7"/>
        <v>都市ガス</v>
      </c>
      <c r="Y9" s="170">
        <v>2.48</v>
      </c>
      <c r="Z9" s="170">
        <v>2.2999999999999998</v>
      </c>
      <c r="AA9" s="155">
        <f t="shared" si="8"/>
        <v>2.48</v>
      </c>
      <c r="AB9" s="155">
        <f t="shared" si="9"/>
        <v>2.2999999999999998</v>
      </c>
      <c r="AC9" s="177" t="s">
        <v>355</v>
      </c>
    </row>
    <row r="10" spans="2:33" ht="15" customHeight="1">
      <c r="B10" s="184"/>
      <c r="C10" s="183"/>
      <c r="D10" s="212"/>
      <c r="E10" s="183"/>
      <c r="F10" s="182"/>
      <c r="G10" s="181"/>
      <c r="H10" s="220"/>
      <c r="I10" s="170"/>
      <c r="J10" s="219">
        <f t="shared" si="0"/>
        <v>0</v>
      </c>
      <c r="K10" s="168">
        <f t="shared" si="1"/>
        <v>0</v>
      </c>
      <c r="L10" s="218"/>
      <c r="M10" s="180"/>
      <c r="N10" s="179"/>
      <c r="O10" s="179"/>
      <c r="P10" s="159">
        <f t="shared" si="2"/>
        <v>0</v>
      </c>
      <c r="Q10" s="164">
        <f t="shared" si="3"/>
        <v>0</v>
      </c>
      <c r="R10" s="178"/>
      <c r="S10" s="179"/>
      <c r="T10" s="159">
        <f t="shared" si="4"/>
        <v>0</v>
      </c>
      <c r="U10" s="161">
        <f t="shared" si="5"/>
        <v>0</v>
      </c>
      <c r="V10" s="178"/>
      <c r="W10" s="159">
        <f t="shared" si="6"/>
        <v>0</v>
      </c>
      <c r="X10" s="217" t="str">
        <f t="shared" si="7"/>
        <v/>
      </c>
      <c r="Y10" s="170"/>
      <c r="Z10" s="170"/>
      <c r="AA10" s="155">
        <f t="shared" si="8"/>
        <v>0</v>
      </c>
      <c r="AB10" s="155">
        <f t="shared" si="9"/>
        <v>0</v>
      </c>
      <c r="AC10" s="177"/>
    </row>
    <row r="11" spans="2:33" ht="15" customHeight="1">
      <c r="B11" s="184"/>
      <c r="C11" s="183"/>
      <c r="D11" s="212"/>
      <c r="E11" s="183"/>
      <c r="F11" s="182"/>
      <c r="G11" s="181"/>
      <c r="H11" s="220"/>
      <c r="I11" s="170"/>
      <c r="J11" s="219">
        <f t="shared" si="0"/>
        <v>0</v>
      </c>
      <c r="K11" s="168">
        <f t="shared" si="1"/>
        <v>0</v>
      </c>
      <c r="L11" s="218"/>
      <c r="M11" s="180"/>
      <c r="N11" s="179"/>
      <c r="O11" s="179"/>
      <c r="P11" s="159">
        <f t="shared" si="2"/>
        <v>0</v>
      </c>
      <c r="Q11" s="164">
        <f t="shared" si="3"/>
        <v>0</v>
      </c>
      <c r="R11" s="178"/>
      <c r="S11" s="179"/>
      <c r="T11" s="159">
        <f t="shared" si="4"/>
        <v>0</v>
      </c>
      <c r="U11" s="161">
        <f t="shared" si="5"/>
        <v>0</v>
      </c>
      <c r="V11" s="178"/>
      <c r="W11" s="159">
        <f t="shared" si="6"/>
        <v>0</v>
      </c>
      <c r="X11" s="217" t="str">
        <f t="shared" si="7"/>
        <v/>
      </c>
      <c r="Y11" s="170"/>
      <c r="Z11" s="170"/>
      <c r="AA11" s="155">
        <f t="shared" si="8"/>
        <v>0</v>
      </c>
      <c r="AB11" s="155">
        <f t="shared" si="9"/>
        <v>0</v>
      </c>
      <c r="AC11" s="177"/>
    </row>
    <row r="12" spans="2:33" ht="15" customHeight="1">
      <c r="B12" s="184"/>
      <c r="C12" s="183"/>
      <c r="D12" s="212"/>
      <c r="E12" s="183"/>
      <c r="F12" s="182"/>
      <c r="G12" s="181"/>
      <c r="H12" s="220"/>
      <c r="I12" s="170"/>
      <c r="J12" s="219">
        <f t="shared" si="0"/>
        <v>0</v>
      </c>
      <c r="K12" s="168">
        <f t="shared" si="1"/>
        <v>0</v>
      </c>
      <c r="L12" s="218"/>
      <c r="M12" s="180"/>
      <c r="N12" s="179"/>
      <c r="O12" s="179"/>
      <c r="P12" s="159">
        <f t="shared" si="2"/>
        <v>0</v>
      </c>
      <c r="Q12" s="164">
        <f t="shared" si="3"/>
        <v>0</v>
      </c>
      <c r="R12" s="178"/>
      <c r="S12" s="179"/>
      <c r="T12" s="159">
        <f t="shared" si="4"/>
        <v>0</v>
      </c>
      <c r="U12" s="161">
        <f t="shared" si="5"/>
        <v>0</v>
      </c>
      <c r="V12" s="178"/>
      <c r="W12" s="159">
        <f t="shared" si="6"/>
        <v>0</v>
      </c>
      <c r="X12" s="217" t="str">
        <f t="shared" si="7"/>
        <v/>
      </c>
      <c r="Y12" s="170"/>
      <c r="Z12" s="170"/>
      <c r="AA12" s="155">
        <f t="shared" si="8"/>
        <v>0</v>
      </c>
      <c r="AB12" s="155">
        <f t="shared" si="9"/>
        <v>0</v>
      </c>
      <c r="AC12" s="177"/>
    </row>
    <row r="13" spans="2:33" ht="15" customHeight="1">
      <c r="B13" s="184"/>
      <c r="C13" s="183"/>
      <c r="D13" s="212"/>
      <c r="E13" s="183"/>
      <c r="F13" s="182"/>
      <c r="G13" s="181"/>
      <c r="H13" s="220"/>
      <c r="I13" s="170"/>
      <c r="J13" s="219">
        <f t="shared" si="0"/>
        <v>0</v>
      </c>
      <c r="K13" s="168">
        <f t="shared" si="1"/>
        <v>0</v>
      </c>
      <c r="L13" s="218"/>
      <c r="M13" s="180"/>
      <c r="N13" s="179"/>
      <c r="O13" s="179"/>
      <c r="P13" s="159">
        <f t="shared" si="2"/>
        <v>0</v>
      </c>
      <c r="Q13" s="164">
        <f t="shared" si="3"/>
        <v>0</v>
      </c>
      <c r="R13" s="178"/>
      <c r="S13" s="179"/>
      <c r="T13" s="159">
        <f t="shared" si="4"/>
        <v>0</v>
      </c>
      <c r="U13" s="161">
        <f t="shared" si="5"/>
        <v>0</v>
      </c>
      <c r="V13" s="178"/>
      <c r="W13" s="159">
        <f t="shared" si="6"/>
        <v>0</v>
      </c>
      <c r="X13" s="217" t="str">
        <f t="shared" si="7"/>
        <v/>
      </c>
      <c r="Y13" s="210"/>
      <c r="Z13" s="170"/>
      <c r="AA13" s="155">
        <f t="shared" si="8"/>
        <v>0</v>
      </c>
      <c r="AB13" s="155">
        <f t="shared" si="9"/>
        <v>0</v>
      </c>
      <c r="AC13" s="177"/>
    </row>
    <row r="14" spans="2:33" ht="15" customHeight="1">
      <c r="B14" s="184"/>
      <c r="C14" s="183"/>
      <c r="D14" s="212"/>
      <c r="E14" s="183"/>
      <c r="F14" s="182"/>
      <c r="G14" s="181"/>
      <c r="H14" s="220"/>
      <c r="I14" s="170"/>
      <c r="J14" s="219">
        <f t="shared" si="0"/>
        <v>0</v>
      </c>
      <c r="K14" s="168">
        <f t="shared" si="1"/>
        <v>0</v>
      </c>
      <c r="L14" s="218"/>
      <c r="M14" s="180"/>
      <c r="N14" s="179"/>
      <c r="O14" s="179"/>
      <c r="P14" s="159">
        <f t="shared" si="2"/>
        <v>0</v>
      </c>
      <c r="Q14" s="164">
        <f t="shared" si="3"/>
        <v>0</v>
      </c>
      <c r="R14" s="178"/>
      <c r="S14" s="179"/>
      <c r="T14" s="159">
        <f t="shared" si="4"/>
        <v>0</v>
      </c>
      <c r="U14" s="161">
        <f t="shared" si="5"/>
        <v>0</v>
      </c>
      <c r="V14" s="178"/>
      <c r="W14" s="159">
        <f t="shared" si="6"/>
        <v>0</v>
      </c>
      <c r="X14" s="217" t="str">
        <f t="shared" si="7"/>
        <v/>
      </c>
      <c r="Y14" s="210"/>
      <c r="Z14" s="170"/>
      <c r="AA14" s="155">
        <f t="shared" si="8"/>
        <v>0</v>
      </c>
      <c r="AB14" s="155">
        <f t="shared" si="9"/>
        <v>0</v>
      </c>
      <c r="AC14" s="177"/>
    </row>
    <row r="15" spans="2:33" ht="15" customHeight="1">
      <c r="B15" s="184"/>
      <c r="C15" s="183"/>
      <c r="D15" s="212"/>
      <c r="E15" s="183"/>
      <c r="F15" s="182"/>
      <c r="G15" s="181"/>
      <c r="H15" s="220"/>
      <c r="I15" s="170"/>
      <c r="J15" s="219">
        <f t="shared" si="0"/>
        <v>0</v>
      </c>
      <c r="K15" s="168">
        <f t="shared" si="1"/>
        <v>0</v>
      </c>
      <c r="L15" s="218"/>
      <c r="M15" s="180"/>
      <c r="N15" s="179"/>
      <c r="O15" s="179"/>
      <c r="P15" s="159">
        <f t="shared" si="2"/>
        <v>0</v>
      </c>
      <c r="Q15" s="164">
        <f t="shared" si="3"/>
        <v>0</v>
      </c>
      <c r="R15" s="178"/>
      <c r="S15" s="179"/>
      <c r="T15" s="159">
        <f t="shared" si="4"/>
        <v>0</v>
      </c>
      <c r="U15" s="161">
        <f t="shared" si="5"/>
        <v>0</v>
      </c>
      <c r="V15" s="178"/>
      <c r="W15" s="159">
        <f t="shared" si="6"/>
        <v>0</v>
      </c>
      <c r="X15" s="217" t="str">
        <f t="shared" si="7"/>
        <v/>
      </c>
      <c r="Y15" s="210"/>
      <c r="Z15" s="170"/>
      <c r="AA15" s="155">
        <f t="shared" si="8"/>
        <v>0</v>
      </c>
      <c r="AB15" s="155">
        <f t="shared" si="9"/>
        <v>0</v>
      </c>
      <c r="AC15" s="177"/>
    </row>
    <row r="16" spans="2:33" ht="15" customHeight="1">
      <c r="B16" s="184"/>
      <c r="C16" s="183"/>
      <c r="D16" s="212"/>
      <c r="E16" s="183"/>
      <c r="F16" s="182"/>
      <c r="G16" s="181"/>
      <c r="H16" s="220"/>
      <c r="I16" s="170"/>
      <c r="J16" s="219">
        <f t="shared" si="0"/>
        <v>0</v>
      </c>
      <c r="K16" s="168">
        <f t="shared" si="1"/>
        <v>0</v>
      </c>
      <c r="L16" s="218"/>
      <c r="M16" s="180"/>
      <c r="N16" s="179"/>
      <c r="O16" s="179"/>
      <c r="P16" s="159">
        <f t="shared" si="2"/>
        <v>0</v>
      </c>
      <c r="Q16" s="164">
        <f t="shared" si="3"/>
        <v>0</v>
      </c>
      <c r="R16" s="178"/>
      <c r="S16" s="179"/>
      <c r="T16" s="159">
        <f t="shared" si="4"/>
        <v>0</v>
      </c>
      <c r="U16" s="161">
        <f t="shared" si="5"/>
        <v>0</v>
      </c>
      <c r="V16" s="178"/>
      <c r="W16" s="159">
        <f t="shared" si="6"/>
        <v>0</v>
      </c>
      <c r="X16" s="217" t="str">
        <f t="shared" si="7"/>
        <v/>
      </c>
      <c r="Y16" s="210"/>
      <c r="Z16" s="170"/>
      <c r="AA16" s="155">
        <f t="shared" si="8"/>
        <v>0</v>
      </c>
      <c r="AB16" s="155">
        <f t="shared" si="9"/>
        <v>0</v>
      </c>
      <c r="AC16" s="177"/>
    </row>
    <row r="17" spans="2:29" ht="15" customHeight="1">
      <c r="B17" s="184"/>
      <c r="C17" s="183"/>
      <c r="D17" s="212"/>
      <c r="E17" s="183"/>
      <c r="F17" s="182"/>
      <c r="G17" s="181"/>
      <c r="H17" s="220"/>
      <c r="I17" s="170"/>
      <c r="J17" s="219">
        <f t="shared" si="0"/>
        <v>0</v>
      </c>
      <c r="K17" s="168">
        <f t="shared" si="1"/>
        <v>0</v>
      </c>
      <c r="L17" s="218"/>
      <c r="M17" s="180"/>
      <c r="N17" s="179"/>
      <c r="O17" s="179"/>
      <c r="P17" s="159">
        <f t="shared" si="2"/>
        <v>0</v>
      </c>
      <c r="Q17" s="164">
        <f t="shared" si="3"/>
        <v>0</v>
      </c>
      <c r="R17" s="178"/>
      <c r="S17" s="179"/>
      <c r="T17" s="159">
        <f t="shared" si="4"/>
        <v>0</v>
      </c>
      <c r="U17" s="161">
        <f t="shared" si="5"/>
        <v>0</v>
      </c>
      <c r="V17" s="178"/>
      <c r="W17" s="159">
        <f t="shared" si="6"/>
        <v>0</v>
      </c>
      <c r="X17" s="217" t="str">
        <f t="shared" si="7"/>
        <v/>
      </c>
      <c r="Y17" s="210"/>
      <c r="Z17" s="170"/>
      <c r="AA17" s="155">
        <f t="shared" si="8"/>
        <v>0</v>
      </c>
      <c r="AB17" s="155">
        <f t="shared" si="9"/>
        <v>0</v>
      </c>
      <c r="AC17" s="177"/>
    </row>
    <row r="18" spans="2:29" ht="15" customHeight="1">
      <c r="B18" s="184"/>
      <c r="C18" s="183"/>
      <c r="D18" s="212"/>
      <c r="E18" s="183"/>
      <c r="F18" s="182"/>
      <c r="G18" s="181"/>
      <c r="H18" s="220"/>
      <c r="I18" s="170"/>
      <c r="J18" s="219">
        <f t="shared" si="0"/>
        <v>0</v>
      </c>
      <c r="K18" s="168">
        <f t="shared" si="1"/>
        <v>0</v>
      </c>
      <c r="L18" s="218"/>
      <c r="M18" s="180"/>
      <c r="N18" s="179"/>
      <c r="O18" s="179"/>
      <c r="P18" s="159">
        <f t="shared" si="2"/>
        <v>0</v>
      </c>
      <c r="Q18" s="164">
        <f t="shared" si="3"/>
        <v>0</v>
      </c>
      <c r="R18" s="178"/>
      <c r="S18" s="179"/>
      <c r="T18" s="159">
        <f t="shared" si="4"/>
        <v>0</v>
      </c>
      <c r="U18" s="161">
        <f t="shared" si="5"/>
        <v>0</v>
      </c>
      <c r="V18" s="178"/>
      <c r="W18" s="159">
        <f t="shared" si="6"/>
        <v>0</v>
      </c>
      <c r="X18" s="217" t="str">
        <f t="shared" si="7"/>
        <v/>
      </c>
      <c r="Y18" s="210"/>
      <c r="Z18" s="170"/>
      <c r="AA18" s="155">
        <f t="shared" si="8"/>
        <v>0</v>
      </c>
      <c r="AB18" s="155">
        <f t="shared" si="9"/>
        <v>0</v>
      </c>
      <c r="AC18" s="177"/>
    </row>
    <row r="19" spans="2:29" ht="15" customHeight="1">
      <c r="B19" s="184"/>
      <c r="C19" s="183"/>
      <c r="D19" s="212"/>
      <c r="E19" s="183"/>
      <c r="F19" s="182"/>
      <c r="G19" s="181"/>
      <c r="H19" s="220"/>
      <c r="I19" s="170"/>
      <c r="J19" s="219">
        <f t="shared" si="0"/>
        <v>0</v>
      </c>
      <c r="K19" s="168">
        <f t="shared" si="1"/>
        <v>0</v>
      </c>
      <c r="L19" s="218"/>
      <c r="M19" s="180"/>
      <c r="N19" s="179"/>
      <c r="O19" s="179"/>
      <c r="P19" s="159">
        <f t="shared" si="2"/>
        <v>0</v>
      </c>
      <c r="Q19" s="164">
        <f t="shared" si="3"/>
        <v>0</v>
      </c>
      <c r="R19" s="178"/>
      <c r="S19" s="179"/>
      <c r="T19" s="159">
        <f t="shared" si="4"/>
        <v>0</v>
      </c>
      <c r="U19" s="161">
        <f t="shared" si="5"/>
        <v>0</v>
      </c>
      <c r="V19" s="178"/>
      <c r="W19" s="159">
        <f t="shared" si="6"/>
        <v>0</v>
      </c>
      <c r="X19" s="217" t="str">
        <f t="shared" si="7"/>
        <v/>
      </c>
      <c r="Y19" s="210"/>
      <c r="Z19" s="170"/>
      <c r="AA19" s="155">
        <f t="shared" si="8"/>
        <v>0</v>
      </c>
      <c r="AB19" s="155">
        <f t="shared" si="9"/>
        <v>0</v>
      </c>
      <c r="AC19" s="177"/>
    </row>
    <row r="20" spans="2:29" ht="15" customHeight="1">
      <c r="B20" s="184"/>
      <c r="C20" s="183"/>
      <c r="D20" s="212"/>
      <c r="E20" s="183"/>
      <c r="F20" s="182"/>
      <c r="G20" s="181"/>
      <c r="H20" s="220"/>
      <c r="I20" s="170"/>
      <c r="J20" s="219">
        <f t="shared" si="0"/>
        <v>0</v>
      </c>
      <c r="K20" s="168">
        <f t="shared" si="1"/>
        <v>0</v>
      </c>
      <c r="L20" s="218"/>
      <c r="M20" s="180"/>
      <c r="N20" s="179"/>
      <c r="O20" s="179"/>
      <c r="P20" s="159">
        <f t="shared" si="2"/>
        <v>0</v>
      </c>
      <c r="Q20" s="164">
        <f t="shared" si="3"/>
        <v>0</v>
      </c>
      <c r="R20" s="178"/>
      <c r="S20" s="179"/>
      <c r="T20" s="159">
        <f t="shared" si="4"/>
        <v>0</v>
      </c>
      <c r="U20" s="161">
        <f t="shared" si="5"/>
        <v>0</v>
      </c>
      <c r="V20" s="178"/>
      <c r="W20" s="159">
        <f t="shared" si="6"/>
        <v>0</v>
      </c>
      <c r="X20" s="217" t="str">
        <f t="shared" si="7"/>
        <v/>
      </c>
      <c r="Y20" s="210"/>
      <c r="Z20" s="170"/>
      <c r="AA20" s="155">
        <f t="shared" si="8"/>
        <v>0</v>
      </c>
      <c r="AB20" s="155">
        <f t="shared" si="9"/>
        <v>0</v>
      </c>
      <c r="AC20" s="177"/>
    </row>
    <row r="21" spans="2:29" ht="15" customHeight="1">
      <c r="B21" s="153" t="s">
        <v>354</v>
      </c>
      <c r="C21" s="152"/>
      <c r="D21" s="203"/>
      <c r="E21" s="150"/>
      <c r="F21" s="149"/>
      <c r="G21" s="148">
        <f>SUM(G8:G20)</f>
        <v>2</v>
      </c>
      <c r="H21" s="202"/>
      <c r="I21" s="136"/>
      <c r="J21" s="201">
        <f>SUM(J8:J20)</f>
        <v>170</v>
      </c>
      <c r="K21" s="136">
        <f>SUM(K8:K20)</f>
        <v>190</v>
      </c>
      <c r="L21" s="216"/>
      <c r="M21" s="143"/>
      <c r="N21" s="141"/>
      <c r="O21" s="141"/>
      <c r="P21" s="138">
        <f>SUM(P8:P20)</f>
        <v>3.16</v>
      </c>
      <c r="Q21" s="142">
        <f>SUM(Q8:Q20)</f>
        <v>2.8</v>
      </c>
      <c r="R21" s="139"/>
      <c r="S21" s="141"/>
      <c r="T21" s="138">
        <f>SUM(T8:T20)</f>
        <v>0</v>
      </c>
      <c r="U21" s="140">
        <f>SUM(U8:U20)</f>
        <v>0</v>
      </c>
      <c r="V21" s="139"/>
      <c r="W21" s="138">
        <f>SUM(W8:W20)</f>
        <v>0.2</v>
      </c>
      <c r="X21" s="137"/>
      <c r="Y21" s="136"/>
      <c r="Z21" s="135"/>
      <c r="AA21" s="134">
        <f>SUM(AA8:AA20)</f>
        <v>4.96</v>
      </c>
      <c r="AB21" s="134">
        <f>SUM(AB8:AB20)</f>
        <v>4.5999999999999996</v>
      </c>
      <c r="AC21" s="133"/>
    </row>
    <row r="22" spans="2:29" ht="15" customHeight="1">
      <c r="B22" s="199" t="s">
        <v>353</v>
      </c>
      <c r="C22" s="198"/>
      <c r="D22" s="197"/>
      <c r="E22" s="198"/>
      <c r="F22" s="197"/>
      <c r="G22" s="197"/>
      <c r="H22" s="215"/>
      <c r="I22" s="187"/>
      <c r="J22" s="214"/>
      <c r="K22" s="187"/>
      <c r="L22" s="195"/>
      <c r="M22" s="194"/>
      <c r="N22" s="809"/>
      <c r="O22" s="810"/>
      <c r="P22" s="811"/>
      <c r="Q22" s="812"/>
      <c r="R22" s="190"/>
      <c r="S22" s="192"/>
      <c r="T22" s="189"/>
      <c r="U22" s="191"/>
      <c r="V22" s="190"/>
      <c r="W22" s="189"/>
      <c r="X22" s="188"/>
      <c r="Y22" s="187"/>
      <c r="Z22" s="187"/>
      <c r="AA22" s="186"/>
      <c r="AB22" s="186"/>
      <c r="AC22" s="213"/>
    </row>
    <row r="23" spans="2:29" ht="15" customHeight="1">
      <c r="B23" s="184" t="s">
        <v>352</v>
      </c>
      <c r="C23" s="183" t="s">
        <v>342</v>
      </c>
      <c r="D23" s="212"/>
      <c r="E23" s="183"/>
      <c r="F23" s="182"/>
      <c r="G23" s="181">
        <v>1</v>
      </c>
      <c r="H23" s="211">
        <v>14</v>
      </c>
      <c r="I23" s="210">
        <v>16</v>
      </c>
      <c r="J23" s="209">
        <f t="shared" ref="J23:J58" si="10">$G23*H23</f>
        <v>14</v>
      </c>
      <c r="K23" s="208">
        <f t="shared" ref="K23:K58" si="11">$G23*I23</f>
        <v>16</v>
      </c>
      <c r="L23" s="207">
        <v>1</v>
      </c>
      <c r="M23" s="180">
        <v>200</v>
      </c>
      <c r="N23" s="179">
        <v>0.188</v>
      </c>
      <c r="O23" s="179">
        <v>0.17</v>
      </c>
      <c r="P23" s="583">
        <f t="shared" ref="P23:Q58" si="12">$G23*N23</f>
        <v>0.188</v>
      </c>
      <c r="Q23" s="584">
        <f t="shared" si="12"/>
        <v>0.17</v>
      </c>
      <c r="R23" s="206"/>
      <c r="S23" s="205"/>
      <c r="T23" s="159"/>
      <c r="U23" s="161"/>
      <c r="V23" s="178">
        <v>0.1</v>
      </c>
      <c r="W23" s="159">
        <f t="shared" ref="W23:W58" si="13">$G23*V23</f>
        <v>0.1</v>
      </c>
      <c r="X23" s="158"/>
      <c r="Y23" s="157"/>
      <c r="Z23" s="156"/>
      <c r="AA23" s="155"/>
      <c r="AB23" s="155"/>
      <c r="AC23" s="204"/>
    </row>
    <row r="24" spans="2:29" ht="15" customHeight="1">
      <c r="B24" s="184" t="s">
        <v>351</v>
      </c>
      <c r="C24" s="183" t="s">
        <v>342</v>
      </c>
      <c r="D24" s="212"/>
      <c r="E24" s="183"/>
      <c r="F24" s="182"/>
      <c r="G24" s="181">
        <v>1</v>
      </c>
      <c r="H24" s="211">
        <v>14</v>
      </c>
      <c r="I24" s="210">
        <v>16</v>
      </c>
      <c r="J24" s="209">
        <f t="shared" si="10"/>
        <v>14</v>
      </c>
      <c r="K24" s="208">
        <f t="shared" si="11"/>
        <v>16</v>
      </c>
      <c r="L24" s="207">
        <v>1</v>
      </c>
      <c r="M24" s="180">
        <v>200</v>
      </c>
      <c r="N24" s="179">
        <v>0.188</v>
      </c>
      <c r="O24" s="179">
        <v>0.17</v>
      </c>
      <c r="P24" s="583">
        <f t="shared" si="12"/>
        <v>0.188</v>
      </c>
      <c r="Q24" s="584">
        <f t="shared" si="12"/>
        <v>0.17</v>
      </c>
      <c r="R24" s="206"/>
      <c r="S24" s="205"/>
      <c r="T24" s="159"/>
      <c r="U24" s="161"/>
      <c r="V24" s="178">
        <v>0.1</v>
      </c>
      <c r="W24" s="159">
        <f t="shared" si="13"/>
        <v>0.1</v>
      </c>
      <c r="X24" s="158"/>
      <c r="Y24" s="157"/>
      <c r="Z24" s="156"/>
      <c r="AA24" s="155"/>
      <c r="AB24" s="155"/>
      <c r="AC24" s="204"/>
    </row>
    <row r="25" spans="2:29" ht="15" customHeight="1">
      <c r="B25" s="184" t="s">
        <v>350</v>
      </c>
      <c r="C25" s="183" t="s">
        <v>342</v>
      </c>
      <c r="D25" s="212"/>
      <c r="E25" s="183"/>
      <c r="F25" s="182"/>
      <c r="G25" s="181">
        <v>1</v>
      </c>
      <c r="H25" s="211">
        <v>14</v>
      </c>
      <c r="I25" s="210">
        <v>16</v>
      </c>
      <c r="J25" s="209">
        <f t="shared" si="10"/>
        <v>14</v>
      </c>
      <c r="K25" s="208">
        <f t="shared" si="11"/>
        <v>16</v>
      </c>
      <c r="L25" s="207">
        <v>1</v>
      </c>
      <c r="M25" s="180">
        <v>200</v>
      </c>
      <c r="N25" s="179">
        <v>0.188</v>
      </c>
      <c r="O25" s="179">
        <v>0.17</v>
      </c>
      <c r="P25" s="583">
        <f t="shared" si="12"/>
        <v>0.188</v>
      </c>
      <c r="Q25" s="584">
        <f t="shared" si="12"/>
        <v>0.17</v>
      </c>
      <c r="R25" s="206"/>
      <c r="S25" s="205"/>
      <c r="T25" s="159"/>
      <c r="U25" s="161"/>
      <c r="V25" s="178">
        <v>0.1</v>
      </c>
      <c r="W25" s="159">
        <f t="shared" si="13"/>
        <v>0.1</v>
      </c>
      <c r="X25" s="158"/>
      <c r="Y25" s="157"/>
      <c r="Z25" s="156"/>
      <c r="AA25" s="155"/>
      <c r="AB25" s="155"/>
      <c r="AC25" s="204"/>
    </row>
    <row r="26" spans="2:29" ht="15" customHeight="1">
      <c r="B26" s="184" t="s">
        <v>349</v>
      </c>
      <c r="C26" s="183" t="s">
        <v>342</v>
      </c>
      <c r="D26" s="212"/>
      <c r="E26" s="183"/>
      <c r="F26" s="182"/>
      <c r="G26" s="181">
        <v>1</v>
      </c>
      <c r="H26" s="211">
        <v>16</v>
      </c>
      <c r="I26" s="210">
        <v>18</v>
      </c>
      <c r="J26" s="209">
        <f t="shared" si="10"/>
        <v>16</v>
      </c>
      <c r="K26" s="208">
        <f t="shared" si="11"/>
        <v>18</v>
      </c>
      <c r="L26" s="207">
        <v>1</v>
      </c>
      <c r="M26" s="180">
        <v>200</v>
      </c>
      <c r="N26" s="179">
        <v>0.188</v>
      </c>
      <c r="O26" s="179">
        <v>0.17</v>
      </c>
      <c r="P26" s="583">
        <f t="shared" si="12"/>
        <v>0.188</v>
      </c>
      <c r="Q26" s="584">
        <f t="shared" si="12"/>
        <v>0.17</v>
      </c>
      <c r="R26" s="206"/>
      <c r="S26" s="205"/>
      <c r="T26" s="159"/>
      <c r="U26" s="161"/>
      <c r="V26" s="178">
        <v>0.1</v>
      </c>
      <c r="W26" s="159">
        <f t="shared" si="13"/>
        <v>0.1</v>
      </c>
      <c r="X26" s="158"/>
      <c r="Y26" s="157"/>
      <c r="Z26" s="156"/>
      <c r="AA26" s="155"/>
      <c r="AB26" s="155"/>
      <c r="AC26" s="204"/>
    </row>
    <row r="27" spans="2:29" ht="15" customHeight="1">
      <c r="B27" s="184" t="s">
        <v>348</v>
      </c>
      <c r="C27" s="183" t="s">
        <v>342</v>
      </c>
      <c r="D27" s="212"/>
      <c r="E27" s="183"/>
      <c r="F27" s="182"/>
      <c r="G27" s="181">
        <v>1</v>
      </c>
      <c r="H27" s="211">
        <v>16</v>
      </c>
      <c r="I27" s="210">
        <v>18</v>
      </c>
      <c r="J27" s="209">
        <f t="shared" si="10"/>
        <v>16</v>
      </c>
      <c r="K27" s="208">
        <f t="shared" si="11"/>
        <v>18</v>
      </c>
      <c r="L27" s="207">
        <v>1</v>
      </c>
      <c r="M27" s="180">
        <v>200</v>
      </c>
      <c r="N27" s="179">
        <v>0.188</v>
      </c>
      <c r="O27" s="179">
        <v>0.17</v>
      </c>
      <c r="P27" s="583">
        <f t="shared" si="12"/>
        <v>0.188</v>
      </c>
      <c r="Q27" s="584">
        <f t="shared" si="12"/>
        <v>0.17</v>
      </c>
      <c r="R27" s="206"/>
      <c r="S27" s="205"/>
      <c r="T27" s="159"/>
      <c r="U27" s="161"/>
      <c r="V27" s="178">
        <v>0.1</v>
      </c>
      <c r="W27" s="159">
        <f t="shared" si="13"/>
        <v>0.1</v>
      </c>
      <c r="X27" s="158"/>
      <c r="Y27" s="157"/>
      <c r="Z27" s="156"/>
      <c r="AA27" s="155"/>
      <c r="AB27" s="155"/>
      <c r="AC27" s="204"/>
    </row>
    <row r="28" spans="2:29" ht="15" customHeight="1">
      <c r="B28" s="184"/>
      <c r="C28" s="183"/>
      <c r="D28" s="212"/>
      <c r="E28" s="183"/>
      <c r="F28" s="182"/>
      <c r="G28" s="181"/>
      <c r="H28" s="211"/>
      <c r="I28" s="210"/>
      <c r="J28" s="209">
        <f t="shared" si="10"/>
        <v>0</v>
      </c>
      <c r="K28" s="208">
        <f t="shared" si="11"/>
        <v>0</v>
      </c>
      <c r="L28" s="207"/>
      <c r="M28" s="180"/>
      <c r="N28" s="179"/>
      <c r="O28" s="179"/>
      <c r="P28" s="583">
        <f t="shared" si="12"/>
        <v>0</v>
      </c>
      <c r="Q28" s="584">
        <f t="shared" si="12"/>
        <v>0</v>
      </c>
      <c r="R28" s="206"/>
      <c r="S28" s="205"/>
      <c r="T28" s="159"/>
      <c r="U28" s="161"/>
      <c r="V28" s="178"/>
      <c r="W28" s="159">
        <f t="shared" si="13"/>
        <v>0</v>
      </c>
      <c r="X28" s="158"/>
      <c r="Y28" s="157"/>
      <c r="Z28" s="156"/>
      <c r="AA28" s="155"/>
      <c r="AB28" s="155"/>
      <c r="AC28" s="204"/>
    </row>
    <row r="29" spans="2:29" ht="15" customHeight="1">
      <c r="B29" s="184" t="s">
        <v>347</v>
      </c>
      <c r="C29" s="183" t="s">
        <v>342</v>
      </c>
      <c r="D29" s="212"/>
      <c r="E29" s="183"/>
      <c r="F29" s="182"/>
      <c r="G29" s="181">
        <v>1</v>
      </c>
      <c r="H29" s="211">
        <v>14</v>
      </c>
      <c r="I29" s="210">
        <v>16</v>
      </c>
      <c r="J29" s="209">
        <f t="shared" si="10"/>
        <v>14</v>
      </c>
      <c r="K29" s="208">
        <f t="shared" si="11"/>
        <v>16</v>
      </c>
      <c r="L29" s="207">
        <v>1</v>
      </c>
      <c r="M29" s="180">
        <v>200</v>
      </c>
      <c r="N29" s="179">
        <v>0.188</v>
      </c>
      <c r="O29" s="179">
        <v>0.17</v>
      </c>
      <c r="P29" s="583">
        <f t="shared" si="12"/>
        <v>0.188</v>
      </c>
      <c r="Q29" s="584">
        <f t="shared" si="12"/>
        <v>0.17</v>
      </c>
      <c r="R29" s="206"/>
      <c r="S29" s="205"/>
      <c r="T29" s="159"/>
      <c r="U29" s="161"/>
      <c r="V29" s="178">
        <v>0.1</v>
      </c>
      <c r="W29" s="159">
        <f t="shared" si="13"/>
        <v>0.1</v>
      </c>
      <c r="X29" s="158"/>
      <c r="Y29" s="157"/>
      <c r="Z29" s="156"/>
      <c r="AA29" s="155"/>
      <c r="AB29" s="155"/>
      <c r="AC29" s="204"/>
    </row>
    <row r="30" spans="2:29" ht="15" customHeight="1">
      <c r="B30" s="184" t="s">
        <v>346</v>
      </c>
      <c r="C30" s="183" t="s">
        <v>342</v>
      </c>
      <c r="D30" s="212"/>
      <c r="E30" s="183"/>
      <c r="F30" s="182"/>
      <c r="G30" s="181">
        <v>1</v>
      </c>
      <c r="H30" s="211">
        <v>14</v>
      </c>
      <c r="I30" s="210">
        <v>16</v>
      </c>
      <c r="J30" s="209">
        <f t="shared" si="10"/>
        <v>14</v>
      </c>
      <c r="K30" s="208">
        <f t="shared" si="11"/>
        <v>16</v>
      </c>
      <c r="L30" s="207">
        <v>1</v>
      </c>
      <c r="M30" s="180">
        <v>200</v>
      </c>
      <c r="N30" s="179">
        <v>0.188</v>
      </c>
      <c r="O30" s="179">
        <v>0.17</v>
      </c>
      <c r="P30" s="583">
        <f t="shared" si="12"/>
        <v>0.188</v>
      </c>
      <c r="Q30" s="584">
        <f t="shared" si="12"/>
        <v>0.17</v>
      </c>
      <c r="R30" s="206"/>
      <c r="S30" s="205"/>
      <c r="T30" s="159"/>
      <c r="U30" s="161"/>
      <c r="V30" s="178">
        <v>0.1</v>
      </c>
      <c r="W30" s="159">
        <f t="shared" si="13"/>
        <v>0.1</v>
      </c>
      <c r="X30" s="158"/>
      <c r="Y30" s="157"/>
      <c r="Z30" s="156"/>
      <c r="AA30" s="155"/>
      <c r="AB30" s="155"/>
      <c r="AC30" s="204"/>
    </row>
    <row r="31" spans="2:29" ht="15" customHeight="1">
      <c r="B31" s="184" t="s">
        <v>345</v>
      </c>
      <c r="C31" s="183" t="s">
        <v>342</v>
      </c>
      <c r="D31" s="212"/>
      <c r="E31" s="183"/>
      <c r="F31" s="182"/>
      <c r="G31" s="181">
        <v>1</v>
      </c>
      <c r="H31" s="211">
        <v>14</v>
      </c>
      <c r="I31" s="210">
        <v>16</v>
      </c>
      <c r="J31" s="209">
        <f t="shared" si="10"/>
        <v>14</v>
      </c>
      <c r="K31" s="208">
        <f t="shared" si="11"/>
        <v>16</v>
      </c>
      <c r="L31" s="207">
        <v>1</v>
      </c>
      <c r="M31" s="180">
        <v>200</v>
      </c>
      <c r="N31" s="179">
        <v>0.188</v>
      </c>
      <c r="O31" s="179">
        <v>0.17</v>
      </c>
      <c r="P31" s="583">
        <f t="shared" si="12"/>
        <v>0.188</v>
      </c>
      <c r="Q31" s="584">
        <f t="shared" si="12"/>
        <v>0.17</v>
      </c>
      <c r="R31" s="206"/>
      <c r="S31" s="205"/>
      <c r="T31" s="159"/>
      <c r="U31" s="161"/>
      <c r="V31" s="178">
        <v>0.1</v>
      </c>
      <c r="W31" s="159">
        <f t="shared" si="13"/>
        <v>0.1</v>
      </c>
      <c r="X31" s="158"/>
      <c r="Y31" s="157"/>
      <c r="Z31" s="156"/>
      <c r="AA31" s="155"/>
      <c r="AB31" s="155"/>
      <c r="AC31" s="204"/>
    </row>
    <row r="32" spans="2:29" ht="15" customHeight="1">
      <c r="B32" s="184" t="s">
        <v>344</v>
      </c>
      <c r="C32" s="183" t="s">
        <v>342</v>
      </c>
      <c r="D32" s="212"/>
      <c r="E32" s="183"/>
      <c r="F32" s="182"/>
      <c r="G32" s="181">
        <v>1</v>
      </c>
      <c r="H32" s="211">
        <v>16</v>
      </c>
      <c r="I32" s="210">
        <v>18</v>
      </c>
      <c r="J32" s="209">
        <f t="shared" si="10"/>
        <v>16</v>
      </c>
      <c r="K32" s="208">
        <f t="shared" si="11"/>
        <v>18</v>
      </c>
      <c r="L32" s="207">
        <v>1</v>
      </c>
      <c r="M32" s="180">
        <v>200</v>
      </c>
      <c r="N32" s="179">
        <v>0.188</v>
      </c>
      <c r="O32" s="179">
        <v>0.17</v>
      </c>
      <c r="P32" s="583">
        <f t="shared" si="12"/>
        <v>0.188</v>
      </c>
      <c r="Q32" s="584">
        <f t="shared" si="12"/>
        <v>0.17</v>
      </c>
      <c r="R32" s="206"/>
      <c r="S32" s="205"/>
      <c r="T32" s="159"/>
      <c r="U32" s="161"/>
      <c r="V32" s="178">
        <v>0.1</v>
      </c>
      <c r="W32" s="159">
        <f t="shared" si="13"/>
        <v>0.1</v>
      </c>
      <c r="X32" s="158"/>
      <c r="Y32" s="157"/>
      <c r="Z32" s="156"/>
      <c r="AA32" s="155"/>
      <c r="AB32" s="155"/>
      <c r="AC32" s="204"/>
    </row>
    <row r="33" spans="2:29" ht="15" customHeight="1">
      <c r="B33" s="184" t="s">
        <v>343</v>
      </c>
      <c r="C33" s="183" t="s">
        <v>342</v>
      </c>
      <c r="D33" s="212"/>
      <c r="E33" s="183"/>
      <c r="F33" s="182"/>
      <c r="G33" s="181">
        <v>1</v>
      </c>
      <c r="H33" s="211">
        <v>16</v>
      </c>
      <c r="I33" s="210">
        <v>18</v>
      </c>
      <c r="J33" s="209">
        <f t="shared" si="10"/>
        <v>16</v>
      </c>
      <c r="K33" s="208">
        <f t="shared" si="11"/>
        <v>18</v>
      </c>
      <c r="L33" s="207">
        <v>1</v>
      </c>
      <c r="M33" s="180">
        <v>200</v>
      </c>
      <c r="N33" s="179">
        <v>0.188</v>
      </c>
      <c r="O33" s="179">
        <v>0.17</v>
      </c>
      <c r="P33" s="583">
        <f t="shared" si="12"/>
        <v>0.188</v>
      </c>
      <c r="Q33" s="584">
        <f t="shared" si="12"/>
        <v>0.17</v>
      </c>
      <c r="R33" s="206"/>
      <c r="S33" s="205"/>
      <c r="T33" s="159"/>
      <c r="U33" s="161"/>
      <c r="V33" s="178">
        <v>0.1</v>
      </c>
      <c r="W33" s="159">
        <f t="shared" si="13"/>
        <v>0.1</v>
      </c>
      <c r="X33" s="158"/>
      <c r="Y33" s="157"/>
      <c r="Z33" s="156"/>
      <c r="AA33" s="155"/>
      <c r="AB33" s="155"/>
      <c r="AC33" s="204"/>
    </row>
    <row r="34" spans="2:29" ht="15" customHeight="1">
      <c r="B34" s="184"/>
      <c r="C34" s="183"/>
      <c r="D34" s="212"/>
      <c r="E34" s="183"/>
      <c r="F34" s="182"/>
      <c r="G34" s="181"/>
      <c r="H34" s="211"/>
      <c r="I34" s="210"/>
      <c r="J34" s="209">
        <f t="shared" si="10"/>
        <v>0</v>
      </c>
      <c r="K34" s="208">
        <f t="shared" si="11"/>
        <v>0</v>
      </c>
      <c r="L34" s="207"/>
      <c r="M34" s="180"/>
      <c r="N34" s="179"/>
      <c r="O34" s="179"/>
      <c r="P34" s="583">
        <f t="shared" si="12"/>
        <v>0</v>
      </c>
      <c r="Q34" s="584">
        <f t="shared" si="12"/>
        <v>0</v>
      </c>
      <c r="R34" s="206"/>
      <c r="S34" s="205"/>
      <c r="T34" s="159"/>
      <c r="U34" s="161"/>
      <c r="V34" s="178"/>
      <c r="W34" s="159">
        <f t="shared" si="13"/>
        <v>0</v>
      </c>
      <c r="X34" s="158"/>
      <c r="Y34" s="157"/>
      <c r="Z34" s="156"/>
      <c r="AA34" s="155"/>
      <c r="AB34" s="155"/>
      <c r="AC34" s="204"/>
    </row>
    <row r="35" spans="2:29" ht="15" customHeight="1">
      <c r="B35" s="184"/>
      <c r="C35" s="183"/>
      <c r="D35" s="212"/>
      <c r="E35" s="183"/>
      <c r="F35" s="182"/>
      <c r="G35" s="181"/>
      <c r="H35" s="211"/>
      <c r="I35" s="210"/>
      <c r="J35" s="209">
        <f t="shared" si="10"/>
        <v>0</v>
      </c>
      <c r="K35" s="208">
        <f t="shared" si="11"/>
        <v>0</v>
      </c>
      <c r="L35" s="207"/>
      <c r="M35" s="180"/>
      <c r="N35" s="179"/>
      <c r="O35" s="179"/>
      <c r="P35" s="583">
        <f t="shared" si="12"/>
        <v>0</v>
      </c>
      <c r="Q35" s="584">
        <f t="shared" si="12"/>
        <v>0</v>
      </c>
      <c r="R35" s="206"/>
      <c r="S35" s="205"/>
      <c r="T35" s="159"/>
      <c r="U35" s="161"/>
      <c r="V35" s="178"/>
      <c r="W35" s="159">
        <f t="shared" si="13"/>
        <v>0</v>
      </c>
      <c r="X35" s="158"/>
      <c r="Y35" s="157"/>
      <c r="Z35" s="156"/>
      <c r="AA35" s="155"/>
      <c r="AB35" s="155"/>
      <c r="AC35" s="204"/>
    </row>
    <row r="36" spans="2:29" ht="15" customHeight="1">
      <c r="B36" s="184"/>
      <c r="C36" s="183"/>
      <c r="D36" s="212"/>
      <c r="E36" s="183"/>
      <c r="F36" s="182"/>
      <c r="G36" s="181"/>
      <c r="H36" s="211"/>
      <c r="I36" s="210"/>
      <c r="J36" s="209">
        <f t="shared" si="10"/>
        <v>0</v>
      </c>
      <c r="K36" s="208">
        <f t="shared" si="11"/>
        <v>0</v>
      </c>
      <c r="L36" s="207"/>
      <c r="M36" s="180"/>
      <c r="N36" s="179"/>
      <c r="O36" s="179"/>
      <c r="P36" s="583">
        <f t="shared" si="12"/>
        <v>0</v>
      </c>
      <c r="Q36" s="584">
        <f t="shared" si="12"/>
        <v>0</v>
      </c>
      <c r="R36" s="206"/>
      <c r="S36" s="205"/>
      <c r="T36" s="159"/>
      <c r="U36" s="161"/>
      <c r="V36" s="178"/>
      <c r="W36" s="159">
        <f t="shared" si="13"/>
        <v>0</v>
      </c>
      <c r="X36" s="158"/>
      <c r="Y36" s="157"/>
      <c r="Z36" s="156"/>
      <c r="AA36" s="155"/>
      <c r="AB36" s="155"/>
      <c r="AC36" s="204"/>
    </row>
    <row r="37" spans="2:29" ht="15" customHeight="1">
      <c r="B37" s="184"/>
      <c r="C37" s="183"/>
      <c r="D37" s="212"/>
      <c r="E37" s="183"/>
      <c r="F37" s="182"/>
      <c r="G37" s="181"/>
      <c r="H37" s="211"/>
      <c r="I37" s="210"/>
      <c r="J37" s="209">
        <f t="shared" si="10"/>
        <v>0</v>
      </c>
      <c r="K37" s="208">
        <f t="shared" si="11"/>
        <v>0</v>
      </c>
      <c r="L37" s="207"/>
      <c r="M37" s="180"/>
      <c r="N37" s="179"/>
      <c r="O37" s="179"/>
      <c r="P37" s="583">
        <f t="shared" si="12"/>
        <v>0</v>
      </c>
      <c r="Q37" s="584">
        <f t="shared" si="12"/>
        <v>0</v>
      </c>
      <c r="R37" s="206"/>
      <c r="S37" s="205"/>
      <c r="T37" s="159"/>
      <c r="U37" s="161"/>
      <c r="V37" s="178"/>
      <c r="W37" s="159">
        <f t="shared" si="13"/>
        <v>0</v>
      </c>
      <c r="X37" s="158"/>
      <c r="Y37" s="157"/>
      <c r="Z37" s="156"/>
      <c r="AA37" s="155"/>
      <c r="AB37" s="155"/>
      <c r="AC37" s="204"/>
    </row>
    <row r="38" spans="2:29" ht="15" customHeight="1">
      <c r="B38" s="184"/>
      <c r="C38" s="183"/>
      <c r="D38" s="212"/>
      <c r="E38" s="183"/>
      <c r="F38" s="182"/>
      <c r="G38" s="181"/>
      <c r="H38" s="211"/>
      <c r="I38" s="210"/>
      <c r="J38" s="209">
        <f t="shared" si="10"/>
        <v>0</v>
      </c>
      <c r="K38" s="208">
        <f t="shared" si="11"/>
        <v>0</v>
      </c>
      <c r="L38" s="207"/>
      <c r="M38" s="180"/>
      <c r="N38" s="179"/>
      <c r="O38" s="179"/>
      <c r="P38" s="583">
        <f t="shared" si="12"/>
        <v>0</v>
      </c>
      <c r="Q38" s="584">
        <f t="shared" si="12"/>
        <v>0</v>
      </c>
      <c r="R38" s="206"/>
      <c r="S38" s="205"/>
      <c r="T38" s="159"/>
      <c r="U38" s="161"/>
      <c r="V38" s="178"/>
      <c r="W38" s="159">
        <f t="shared" si="13"/>
        <v>0</v>
      </c>
      <c r="X38" s="158"/>
      <c r="Y38" s="157"/>
      <c r="Z38" s="156"/>
      <c r="AA38" s="155"/>
      <c r="AB38" s="155"/>
      <c r="AC38" s="204"/>
    </row>
    <row r="39" spans="2:29" ht="15" customHeight="1">
      <c r="B39" s="184"/>
      <c r="C39" s="183"/>
      <c r="D39" s="212"/>
      <c r="E39" s="183"/>
      <c r="F39" s="182"/>
      <c r="G39" s="181"/>
      <c r="H39" s="211"/>
      <c r="I39" s="210"/>
      <c r="J39" s="209">
        <f t="shared" si="10"/>
        <v>0</v>
      </c>
      <c r="K39" s="208">
        <f t="shared" si="11"/>
        <v>0</v>
      </c>
      <c r="L39" s="207"/>
      <c r="M39" s="180"/>
      <c r="N39" s="179"/>
      <c r="O39" s="179"/>
      <c r="P39" s="583">
        <f t="shared" si="12"/>
        <v>0</v>
      </c>
      <c r="Q39" s="584">
        <f t="shared" si="12"/>
        <v>0</v>
      </c>
      <c r="R39" s="206"/>
      <c r="S39" s="205"/>
      <c r="T39" s="159"/>
      <c r="U39" s="161"/>
      <c r="V39" s="178"/>
      <c r="W39" s="159">
        <f t="shared" si="13"/>
        <v>0</v>
      </c>
      <c r="X39" s="158"/>
      <c r="Y39" s="157"/>
      <c r="Z39" s="156"/>
      <c r="AA39" s="155"/>
      <c r="AB39" s="155"/>
      <c r="AC39" s="204"/>
    </row>
    <row r="40" spans="2:29" ht="15" customHeight="1">
      <c r="B40" s="184"/>
      <c r="C40" s="183"/>
      <c r="D40" s="212"/>
      <c r="E40" s="183"/>
      <c r="F40" s="182"/>
      <c r="G40" s="181"/>
      <c r="H40" s="211"/>
      <c r="I40" s="210"/>
      <c r="J40" s="209">
        <f t="shared" si="10"/>
        <v>0</v>
      </c>
      <c r="K40" s="208">
        <f t="shared" si="11"/>
        <v>0</v>
      </c>
      <c r="L40" s="207"/>
      <c r="M40" s="180"/>
      <c r="N40" s="179"/>
      <c r="O40" s="179"/>
      <c r="P40" s="583">
        <f t="shared" si="12"/>
        <v>0</v>
      </c>
      <c r="Q40" s="584">
        <f t="shared" si="12"/>
        <v>0</v>
      </c>
      <c r="R40" s="206"/>
      <c r="S40" s="205"/>
      <c r="T40" s="159"/>
      <c r="U40" s="161"/>
      <c r="V40" s="178"/>
      <c r="W40" s="159">
        <f t="shared" si="13"/>
        <v>0</v>
      </c>
      <c r="X40" s="158"/>
      <c r="Y40" s="157"/>
      <c r="Z40" s="156"/>
      <c r="AA40" s="155"/>
      <c r="AB40" s="155"/>
      <c r="AC40" s="204"/>
    </row>
    <row r="41" spans="2:29" ht="15" customHeight="1">
      <c r="B41" s="184"/>
      <c r="C41" s="183"/>
      <c r="D41" s="212"/>
      <c r="E41" s="183"/>
      <c r="F41" s="182"/>
      <c r="G41" s="181"/>
      <c r="H41" s="211"/>
      <c r="I41" s="210"/>
      <c r="J41" s="209">
        <f t="shared" si="10"/>
        <v>0</v>
      </c>
      <c r="K41" s="208">
        <f t="shared" si="11"/>
        <v>0</v>
      </c>
      <c r="L41" s="207"/>
      <c r="M41" s="180"/>
      <c r="N41" s="179"/>
      <c r="O41" s="179"/>
      <c r="P41" s="583">
        <f t="shared" si="12"/>
        <v>0</v>
      </c>
      <c r="Q41" s="584">
        <f t="shared" si="12"/>
        <v>0</v>
      </c>
      <c r="R41" s="206"/>
      <c r="S41" s="205"/>
      <c r="T41" s="159"/>
      <c r="U41" s="161"/>
      <c r="V41" s="178"/>
      <c r="W41" s="159">
        <f t="shared" si="13"/>
        <v>0</v>
      </c>
      <c r="X41" s="158"/>
      <c r="Y41" s="157"/>
      <c r="Z41" s="156"/>
      <c r="AA41" s="155"/>
      <c r="AB41" s="155"/>
      <c r="AC41" s="204"/>
    </row>
    <row r="42" spans="2:29" ht="15" customHeight="1">
      <c r="B42" s="184"/>
      <c r="C42" s="183"/>
      <c r="D42" s="212"/>
      <c r="E42" s="183"/>
      <c r="F42" s="182"/>
      <c r="G42" s="181"/>
      <c r="H42" s="211"/>
      <c r="I42" s="210"/>
      <c r="J42" s="209">
        <f t="shared" si="10"/>
        <v>0</v>
      </c>
      <c r="K42" s="208">
        <f t="shared" si="11"/>
        <v>0</v>
      </c>
      <c r="L42" s="207"/>
      <c r="M42" s="180"/>
      <c r="N42" s="179"/>
      <c r="O42" s="179"/>
      <c r="P42" s="583">
        <f t="shared" si="12"/>
        <v>0</v>
      </c>
      <c r="Q42" s="584">
        <f t="shared" si="12"/>
        <v>0</v>
      </c>
      <c r="R42" s="206"/>
      <c r="S42" s="205"/>
      <c r="T42" s="159"/>
      <c r="U42" s="161"/>
      <c r="V42" s="178"/>
      <c r="W42" s="159">
        <f t="shared" si="13"/>
        <v>0</v>
      </c>
      <c r="X42" s="158"/>
      <c r="Y42" s="157"/>
      <c r="Z42" s="156"/>
      <c r="AA42" s="155"/>
      <c r="AB42" s="155"/>
      <c r="AC42" s="204"/>
    </row>
    <row r="43" spans="2:29" ht="15" customHeight="1">
      <c r="B43" s="184"/>
      <c r="C43" s="183"/>
      <c r="D43" s="212"/>
      <c r="E43" s="183"/>
      <c r="F43" s="182"/>
      <c r="G43" s="181"/>
      <c r="H43" s="211"/>
      <c r="I43" s="210"/>
      <c r="J43" s="209">
        <f t="shared" si="10"/>
        <v>0</v>
      </c>
      <c r="K43" s="208">
        <f t="shared" si="11"/>
        <v>0</v>
      </c>
      <c r="L43" s="207"/>
      <c r="M43" s="180"/>
      <c r="N43" s="179"/>
      <c r="O43" s="179"/>
      <c r="P43" s="583">
        <f t="shared" si="12"/>
        <v>0</v>
      </c>
      <c r="Q43" s="584">
        <f t="shared" si="12"/>
        <v>0</v>
      </c>
      <c r="R43" s="206"/>
      <c r="S43" s="205"/>
      <c r="T43" s="159"/>
      <c r="U43" s="161"/>
      <c r="V43" s="178"/>
      <c r="W43" s="159">
        <f t="shared" si="13"/>
        <v>0</v>
      </c>
      <c r="X43" s="158"/>
      <c r="Y43" s="157"/>
      <c r="Z43" s="156"/>
      <c r="AA43" s="155"/>
      <c r="AB43" s="155"/>
      <c r="AC43" s="204"/>
    </row>
    <row r="44" spans="2:29" ht="15" customHeight="1">
      <c r="B44" s="184"/>
      <c r="C44" s="183"/>
      <c r="D44" s="212"/>
      <c r="E44" s="183"/>
      <c r="F44" s="182"/>
      <c r="G44" s="181"/>
      <c r="H44" s="211"/>
      <c r="I44" s="210"/>
      <c r="J44" s="209">
        <f t="shared" si="10"/>
        <v>0</v>
      </c>
      <c r="K44" s="208">
        <f t="shared" si="11"/>
        <v>0</v>
      </c>
      <c r="L44" s="207"/>
      <c r="M44" s="180"/>
      <c r="N44" s="179"/>
      <c r="O44" s="179"/>
      <c r="P44" s="583">
        <f t="shared" si="12"/>
        <v>0</v>
      </c>
      <c r="Q44" s="584">
        <f t="shared" si="12"/>
        <v>0</v>
      </c>
      <c r="R44" s="206"/>
      <c r="S44" s="205"/>
      <c r="T44" s="159"/>
      <c r="U44" s="161"/>
      <c r="V44" s="178"/>
      <c r="W44" s="159">
        <f t="shared" si="13"/>
        <v>0</v>
      </c>
      <c r="X44" s="158"/>
      <c r="Y44" s="157"/>
      <c r="Z44" s="156"/>
      <c r="AA44" s="155"/>
      <c r="AB44" s="155"/>
      <c r="AC44" s="204"/>
    </row>
    <row r="45" spans="2:29" ht="15" customHeight="1">
      <c r="B45" s="184"/>
      <c r="C45" s="183"/>
      <c r="D45" s="212"/>
      <c r="E45" s="183"/>
      <c r="F45" s="182"/>
      <c r="G45" s="181"/>
      <c r="H45" s="211"/>
      <c r="I45" s="210"/>
      <c r="J45" s="209">
        <f t="shared" si="10"/>
        <v>0</v>
      </c>
      <c r="K45" s="208">
        <f t="shared" si="11"/>
        <v>0</v>
      </c>
      <c r="L45" s="207"/>
      <c r="M45" s="180"/>
      <c r="N45" s="179"/>
      <c r="O45" s="179"/>
      <c r="P45" s="583">
        <f t="shared" si="12"/>
        <v>0</v>
      </c>
      <c r="Q45" s="584">
        <f t="shared" si="12"/>
        <v>0</v>
      </c>
      <c r="R45" s="206"/>
      <c r="S45" s="205"/>
      <c r="T45" s="159"/>
      <c r="U45" s="161"/>
      <c r="V45" s="178"/>
      <c r="W45" s="159">
        <f t="shared" si="13"/>
        <v>0</v>
      </c>
      <c r="X45" s="158"/>
      <c r="Y45" s="157"/>
      <c r="Z45" s="156"/>
      <c r="AA45" s="155"/>
      <c r="AB45" s="155"/>
      <c r="AC45" s="204"/>
    </row>
    <row r="46" spans="2:29" ht="15" customHeight="1">
      <c r="B46" s="184"/>
      <c r="C46" s="183"/>
      <c r="D46" s="212"/>
      <c r="E46" s="183"/>
      <c r="F46" s="182"/>
      <c r="G46" s="181"/>
      <c r="H46" s="211"/>
      <c r="I46" s="210"/>
      <c r="J46" s="209">
        <f t="shared" si="10"/>
        <v>0</v>
      </c>
      <c r="K46" s="208">
        <f t="shared" si="11"/>
        <v>0</v>
      </c>
      <c r="L46" s="207"/>
      <c r="M46" s="180"/>
      <c r="N46" s="179"/>
      <c r="O46" s="179"/>
      <c r="P46" s="583">
        <f t="shared" si="12"/>
        <v>0</v>
      </c>
      <c r="Q46" s="584">
        <f t="shared" si="12"/>
        <v>0</v>
      </c>
      <c r="R46" s="206"/>
      <c r="S46" s="205"/>
      <c r="T46" s="159"/>
      <c r="U46" s="161"/>
      <c r="V46" s="178"/>
      <c r="W46" s="159">
        <f t="shared" si="13"/>
        <v>0</v>
      </c>
      <c r="X46" s="158"/>
      <c r="Y46" s="157"/>
      <c r="Z46" s="156"/>
      <c r="AA46" s="155"/>
      <c r="AB46" s="155"/>
      <c r="AC46" s="204"/>
    </row>
    <row r="47" spans="2:29" ht="15" customHeight="1">
      <c r="B47" s="184"/>
      <c r="C47" s="183"/>
      <c r="D47" s="212"/>
      <c r="E47" s="183"/>
      <c r="F47" s="182"/>
      <c r="G47" s="181"/>
      <c r="H47" s="211"/>
      <c r="I47" s="210"/>
      <c r="J47" s="209">
        <f t="shared" si="10"/>
        <v>0</v>
      </c>
      <c r="K47" s="208">
        <f t="shared" si="11"/>
        <v>0</v>
      </c>
      <c r="L47" s="207"/>
      <c r="M47" s="180"/>
      <c r="N47" s="179"/>
      <c r="O47" s="179"/>
      <c r="P47" s="583">
        <f t="shared" si="12"/>
        <v>0</v>
      </c>
      <c r="Q47" s="584">
        <f t="shared" si="12"/>
        <v>0</v>
      </c>
      <c r="R47" s="206"/>
      <c r="S47" s="205"/>
      <c r="T47" s="159"/>
      <c r="U47" s="161"/>
      <c r="V47" s="178"/>
      <c r="W47" s="159">
        <f t="shared" si="13"/>
        <v>0</v>
      </c>
      <c r="X47" s="158"/>
      <c r="Y47" s="157"/>
      <c r="Z47" s="156"/>
      <c r="AA47" s="155"/>
      <c r="AB47" s="155"/>
      <c r="AC47" s="204"/>
    </row>
    <row r="48" spans="2:29" ht="15" customHeight="1">
      <c r="B48" s="184"/>
      <c r="C48" s="183"/>
      <c r="D48" s="212"/>
      <c r="E48" s="183"/>
      <c r="F48" s="182"/>
      <c r="G48" s="181"/>
      <c r="H48" s="211"/>
      <c r="I48" s="210"/>
      <c r="J48" s="209">
        <f t="shared" si="10"/>
        <v>0</v>
      </c>
      <c r="K48" s="208">
        <f t="shared" si="11"/>
        <v>0</v>
      </c>
      <c r="L48" s="207"/>
      <c r="M48" s="180"/>
      <c r="N48" s="179"/>
      <c r="O48" s="179"/>
      <c r="P48" s="583">
        <f t="shared" si="12"/>
        <v>0</v>
      </c>
      <c r="Q48" s="584">
        <f t="shared" si="12"/>
        <v>0</v>
      </c>
      <c r="R48" s="206"/>
      <c r="S48" s="205"/>
      <c r="T48" s="159"/>
      <c r="U48" s="161"/>
      <c r="V48" s="178"/>
      <c r="W48" s="159">
        <f t="shared" si="13"/>
        <v>0</v>
      </c>
      <c r="X48" s="158"/>
      <c r="Y48" s="157"/>
      <c r="Z48" s="156"/>
      <c r="AA48" s="155"/>
      <c r="AB48" s="155"/>
      <c r="AC48" s="204"/>
    </row>
    <row r="49" spans="2:29" ht="15" customHeight="1">
      <c r="B49" s="184"/>
      <c r="C49" s="183"/>
      <c r="D49" s="212"/>
      <c r="E49" s="183"/>
      <c r="F49" s="182"/>
      <c r="G49" s="181"/>
      <c r="H49" s="211"/>
      <c r="I49" s="210"/>
      <c r="J49" s="209">
        <f t="shared" si="10"/>
        <v>0</v>
      </c>
      <c r="K49" s="208">
        <f t="shared" si="11"/>
        <v>0</v>
      </c>
      <c r="L49" s="207"/>
      <c r="M49" s="180"/>
      <c r="N49" s="179"/>
      <c r="O49" s="179"/>
      <c r="P49" s="583">
        <f t="shared" si="12"/>
        <v>0</v>
      </c>
      <c r="Q49" s="584">
        <f t="shared" si="12"/>
        <v>0</v>
      </c>
      <c r="R49" s="206"/>
      <c r="S49" s="205"/>
      <c r="T49" s="159"/>
      <c r="U49" s="161"/>
      <c r="V49" s="178"/>
      <c r="W49" s="159">
        <f t="shared" si="13"/>
        <v>0</v>
      </c>
      <c r="X49" s="158"/>
      <c r="Y49" s="157"/>
      <c r="Z49" s="156"/>
      <c r="AA49" s="155"/>
      <c r="AB49" s="155"/>
      <c r="AC49" s="204"/>
    </row>
    <row r="50" spans="2:29" ht="15" customHeight="1">
      <c r="B50" s="184"/>
      <c r="C50" s="183"/>
      <c r="D50" s="212"/>
      <c r="E50" s="183"/>
      <c r="F50" s="182"/>
      <c r="G50" s="181"/>
      <c r="H50" s="211"/>
      <c r="I50" s="210"/>
      <c r="J50" s="209">
        <f t="shared" si="10"/>
        <v>0</v>
      </c>
      <c r="K50" s="208">
        <f t="shared" si="11"/>
        <v>0</v>
      </c>
      <c r="L50" s="207"/>
      <c r="M50" s="180"/>
      <c r="N50" s="179"/>
      <c r="O50" s="179"/>
      <c r="P50" s="583">
        <f t="shared" si="12"/>
        <v>0</v>
      </c>
      <c r="Q50" s="584">
        <f t="shared" si="12"/>
        <v>0</v>
      </c>
      <c r="R50" s="206"/>
      <c r="S50" s="205"/>
      <c r="T50" s="159"/>
      <c r="U50" s="161"/>
      <c r="V50" s="178"/>
      <c r="W50" s="159">
        <f t="shared" si="13"/>
        <v>0</v>
      </c>
      <c r="X50" s="158"/>
      <c r="Y50" s="157"/>
      <c r="Z50" s="156"/>
      <c r="AA50" s="155"/>
      <c r="AB50" s="155"/>
      <c r="AC50" s="204"/>
    </row>
    <row r="51" spans="2:29" ht="15" customHeight="1">
      <c r="B51" s="184"/>
      <c r="C51" s="183"/>
      <c r="D51" s="212"/>
      <c r="E51" s="183"/>
      <c r="F51" s="182"/>
      <c r="G51" s="181"/>
      <c r="H51" s="211"/>
      <c r="I51" s="210"/>
      <c r="J51" s="209">
        <f t="shared" si="10"/>
        <v>0</v>
      </c>
      <c r="K51" s="208">
        <f t="shared" si="11"/>
        <v>0</v>
      </c>
      <c r="L51" s="207"/>
      <c r="M51" s="180"/>
      <c r="N51" s="179"/>
      <c r="O51" s="179"/>
      <c r="P51" s="583">
        <f t="shared" si="12"/>
        <v>0</v>
      </c>
      <c r="Q51" s="584">
        <f t="shared" si="12"/>
        <v>0</v>
      </c>
      <c r="R51" s="206"/>
      <c r="S51" s="205"/>
      <c r="T51" s="159"/>
      <c r="U51" s="161"/>
      <c r="V51" s="178"/>
      <c r="W51" s="159">
        <f t="shared" si="13"/>
        <v>0</v>
      </c>
      <c r="X51" s="158"/>
      <c r="Y51" s="157"/>
      <c r="Z51" s="156"/>
      <c r="AA51" s="155"/>
      <c r="AB51" s="155"/>
      <c r="AC51" s="204"/>
    </row>
    <row r="52" spans="2:29" ht="15" customHeight="1">
      <c r="B52" s="184"/>
      <c r="C52" s="183"/>
      <c r="D52" s="212"/>
      <c r="E52" s="183"/>
      <c r="F52" s="182"/>
      <c r="G52" s="181"/>
      <c r="H52" s="211"/>
      <c r="I52" s="210"/>
      <c r="J52" s="209">
        <f t="shared" si="10"/>
        <v>0</v>
      </c>
      <c r="K52" s="208">
        <f t="shared" si="11"/>
        <v>0</v>
      </c>
      <c r="L52" s="207"/>
      <c r="M52" s="180"/>
      <c r="N52" s="179"/>
      <c r="O52" s="179"/>
      <c r="P52" s="583">
        <f t="shared" si="12"/>
        <v>0</v>
      </c>
      <c r="Q52" s="584">
        <f t="shared" si="12"/>
        <v>0</v>
      </c>
      <c r="R52" s="206"/>
      <c r="S52" s="205"/>
      <c r="T52" s="159"/>
      <c r="U52" s="161"/>
      <c r="V52" s="178"/>
      <c r="W52" s="159">
        <f t="shared" si="13"/>
        <v>0</v>
      </c>
      <c r="X52" s="158"/>
      <c r="Y52" s="157"/>
      <c r="Z52" s="156"/>
      <c r="AA52" s="155"/>
      <c r="AB52" s="155"/>
      <c r="AC52" s="204"/>
    </row>
    <row r="53" spans="2:29" ht="15" customHeight="1">
      <c r="B53" s="184"/>
      <c r="C53" s="183"/>
      <c r="D53" s="212"/>
      <c r="E53" s="183"/>
      <c r="F53" s="182"/>
      <c r="G53" s="181"/>
      <c r="H53" s="211"/>
      <c r="I53" s="210"/>
      <c r="J53" s="209">
        <f t="shared" si="10"/>
        <v>0</v>
      </c>
      <c r="K53" s="208">
        <f t="shared" si="11"/>
        <v>0</v>
      </c>
      <c r="L53" s="207"/>
      <c r="M53" s="180"/>
      <c r="N53" s="179"/>
      <c r="O53" s="179"/>
      <c r="P53" s="583">
        <f t="shared" si="12"/>
        <v>0</v>
      </c>
      <c r="Q53" s="584">
        <f t="shared" si="12"/>
        <v>0</v>
      </c>
      <c r="R53" s="206"/>
      <c r="S53" s="205"/>
      <c r="T53" s="159"/>
      <c r="U53" s="161"/>
      <c r="V53" s="178"/>
      <c r="W53" s="159">
        <f t="shared" si="13"/>
        <v>0</v>
      </c>
      <c r="X53" s="158"/>
      <c r="Y53" s="157"/>
      <c r="Z53" s="156"/>
      <c r="AA53" s="155"/>
      <c r="AB53" s="155"/>
      <c r="AC53" s="204"/>
    </row>
    <row r="54" spans="2:29" ht="15" customHeight="1">
      <c r="B54" s="184"/>
      <c r="C54" s="183"/>
      <c r="D54" s="212"/>
      <c r="E54" s="183"/>
      <c r="F54" s="182"/>
      <c r="G54" s="181"/>
      <c r="H54" s="211"/>
      <c r="I54" s="210"/>
      <c r="J54" s="209">
        <f t="shared" si="10"/>
        <v>0</v>
      </c>
      <c r="K54" s="208">
        <f t="shared" si="11"/>
        <v>0</v>
      </c>
      <c r="L54" s="207"/>
      <c r="M54" s="180"/>
      <c r="N54" s="179"/>
      <c r="O54" s="179"/>
      <c r="P54" s="583">
        <f t="shared" si="12"/>
        <v>0</v>
      </c>
      <c r="Q54" s="584">
        <f t="shared" si="12"/>
        <v>0</v>
      </c>
      <c r="R54" s="206"/>
      <c r="S54" s="205"/>
      <c r="T54" s="159"/>
      <c r="U54" s="161"/>
      <c r="V54" s="178"/>
      <c r="W54" s="159">
        <f t="shared" si="13"/>
        <v>0</v>
      </c>
      <c r="X54" s="158"/>
      <c r="Y54" s="157"/>
      <c r="Z54" s="156"/>
      <c r="AA54" s="155"/>
      <c r="AB54" s="155"/>
      <c r="AC54" s="204"/>
    </row>
    <row r="55" spans="2:29" ht="15" customHeight="1">
      <c r="B55" s="184"/>
      <c r="C55" s="183"/>
      <c r="D55" s="212"/>
      <c r="E55" s="183"/>
      <c r="F55" s="182"/>
      <c r="G55" s="181"/>
      <c r="H55" s="211"/>
      <c r="I55" s="210"/>
      <c r="J55" s="209">
        <f t="shared" si="10"/>
        <v>0</v>
      </c>
      <c r="K55" s="208">
        <f t="shared" si="11"/>
        <v>0</v>
      </c>
      <c r="L55" s="207"/>
      <c r="M55" s="180"/>
      <c r="N55" s="179"/>
      <c r="O55" s="179"/>
      <c r="P55" s="583">
        <f t="shared" si="12"/>
        <v>0</v>
      </c>
      <c r="Q55" s="584">
        <f t="shared" si="12"/>
        <v>0</v>
      </c>
      <c r="R55" s="206"/>
      <c r="S55" s="205"/>
      <c r="T55" s="159"/>
      <c r="U55" s="161"/>
      <c r="V55" s="178"/>
      <c r="W55" s="159">
        <f t="shared" si="13"/>
        <v>0</v>
      </c>
      <c r="X55" s="158"/>
      <c r="Y55" s="157"/>
      <c r="Z55" s="156"/>
      <c r="AA55" s="155"/>
      <c r="AB55" s="155"/>
      <c r="AC55" s="204"/>
    </row>
    <row r="56" spans="2:29" ht="15" customHeight="1">
      <c r="B56" s="184"/>
      <c r="C56" s="183"/>
      <c r="D56" s="212"/>
      <c r="E56" s="183"/>
      <c r="F56" s="182"/>
      <c r="G56" s="181"/>
      <c r="H56" s="211"/>
      <c r="I56" s="210"/>
      <c r="J56" s="209">
        <f t="shared" si="10"/>
        <v>0</v>
      </c>
      <c r="K56" s="208">
        <f t="shared" si="11"/>
        <v>0</v>
      </c>
      <c r="L56" s="207"/>
      <c r="M56" s="180"/>
      <c r="N56" s="179"/>
      <c r="O56" s="179"/>
      <c r="P56" s="583">
        <f t="shared" si="12"/>
        <v>0</v>
      </c>
      <c r="Q56" s="584">
        <f t="shared" si="12"/>
        <v>0</v>
      </c>
      <c r="R56" s="206"/>
      <c r="S56" s="205"/>
      <c r="T56" s="159"/>
      <c r="U56" s="161"/>
      <c r="V56" s="178"/>
      <c r="W56" s="159">
        <f t="shared" si="13"/>
        <v>0</v>
      </c>
      <c r="X56" s="158"/>
      <c r="Y56" s="157"/>
      <c r="Z56" s="156"/>
      <c r="AA56" s="155"/>
      <c r="AB56" s="155"/>
      <c r="AC56" s="204"/>
    </row>
    <row r="57" spans="2:29" ht="15" customHeight="1">
      <c r="B57" s="184"/>
      <c r="C57" s="183"/>
      <c r="D57" s="212"/>
      <c r="E57" s="183"/>
      <c r="F57" s="182"/>
      <c r="G57" s="181"/>
      <c r="H57" s="211"/>
      <c r="I57" s="210"/>
      <c r="J57" s="209">
        <f t="shared" si="10"/>
        <v>0</v>
      </c>
      <c r="K57" s="208">
        <f t="shared" si="11"/>
        <v>0</v>
      </c>
      <c r="L57" s="207"/>
      <c r="M57" s="180"/>
      <c r="N57" s="179"/>
      <c r="O57" s="179"/>
      <c r="P57" s="583">
        <f t="shared" si="12"/>
        <v>0</v>
      </c>
      <c r="Q57" s="584">
        <f t="shared" si="12"/>
        <v>0</v>
      </c>
      <c r="R57" s="206"/>
      <c r="S57" s="205"/>
      <c r="T57" s="159"/>
      <c r="U57" s="161"/>
      <c r="V57" s="178"/>
      <c r="W57" s="159">
        <f t="shared" si="13"/>
        <v>0</v>
      </c>
      <c r="X57" s="158"/>
      <c r="Y57" s="157"/>
      <c r="Z57" s="156"/>
      <c r="AA57" s="155"/>
      <c r="AB57" s="155"/>
      <c r="AC57" s="204"/>
    </row>
    <row r="58" spans="2:29" ht="15" customHeight="1">
      <c r="B58" s="184"/>
      <c r="C58" s="183"/>
      <c r="D58" s="212"/>
      <c r="E58" s="183"/>
      <c r="F58" s="182"/>
      <c r="G58" s="181"/>
      <c r="H58" s="211"/>
      <c r="I58" s="210"/>
      <c r="J58" s="209">
        <f t="shared" si="10"/>
        <v>0</v>
      </c>
      <c r="K58" s="208">
        <f t="shared" si="11"/>
        <v>0</v>
      </c>
      <c r="L58" s="207"/>
      <c r="M58" s="180"/>
      <c r="N58" s="179"/>
      <c r="O58" s="179"/>
      <c r="P58" s="583">
        <f t="shared" si="12"/>
        <v>0</v>
      </c>
      <c r="Q58" s="584">
        <f t="shared" si="12"/>
        <v>0</v>
      </c>
      <c r="R58" s="206"/>
      <c r="S58" s="205"/>
      <c r="T58" s="159"/>
      <c r="U58" s="161"/>
      <c r="V58" s="178"/>
      <c r="W58" s="159">
        <f t="shared" si="13"/>
        <v>0</v>
      </c>
      <c r="X58" s="158"/>
      <c r="Y58" s="157"/>
      <c r="Z58" s="156"/>
      <c r="AA58" s="155"/>
      <c r="AB58" s="155"/>
      <c r="AC58" s="204"/>
    </row>
    <row r="59" spans="2:29" ht="15" customHeight="1">
      <c r="B59" s="153" t="s">
        <v>341</v>
      </c>
      <c r="C59" s="152"/>
      <c r="D59" s="203"/>
      <c r="E59" s="150"/>
      <c r="F59" s="149"/>
      <c r="G59" s="148">
        <f>SUM(G23:G58)</f>
        <v>10</v>
      </c>
      <c r="H59" s="202"/>
      <c r="I59" s="136"/>
      <c r="J59" s="201">
        <f>SUM(J23:J58)</f>
        <v>148</v>
      </c>
      <c r="K59" s="136">
        <f>SUM(K23:K58)</f>
        <v>168</v>
      </c>
      <c r="L59" s="144"/>
      <c r="M59" s="143"/>
      <c r="N59" s="797"/>
      <c r="O59" s="797"/>
      <c r="P59" s="585">
        <f>SUM(P23:P58)</f>
        <v>1.8799999999999997</v>
      </c>
      <c r="Q59" s="586">
        <f>SUM(Q23:Q58)</f>
        <v>1.6999999999999997</v>
      </c>
      <c r="R59" s="139"/>
      <c r="S59" s="141"/>
      <c r="T59" s="138"/>
      <c r="U59" s="140"/>
      <c r="V59" s="139"/>
      <c r="W59" s="138">
        <f>SUM(W23:W58)</f>
        <v>0.99999999999999989</v>
      </c>
      <c r="X59" s="137"/>
      <c r="Y59" s="136"/>
      <c r="Z59" s="135"/>
      <c r="AA59" s="134"/>
      <c r="AB59" s="134"/>
      <c r="AC59" s="200"/>
    </row>
    <row r="60" spans="2:29" ht="15" customHeight="1">
      <c r="B60" s="199" t="s">
        <v>340</v>
      </c>
      <c r="C60" s="198"/>
      <c r="D60" s="197"/>
      <c r="E60" s="198"/>
      <c r="F60" s="197"/>
      <c r="G60" s="197"/>
      <c r="H60" s="195"/>
      <c r="I60" s="187"/>
      <c r="J60" s="196"/>
      <c r="K60" s="187"/>
      <c r="L60" s="195"/>
      <c r="M60" s="194"/>
      <c r="N60" s="192"/>
      <c r="O60" s="192"/>
      <c r="P60" s="189"/>
      <c r="Q60" s="193"/>
      <c r="R60" s="190"/>
      <c r="S60" s="192"/>
      <c r="T60" s="189"/>
      <c r="U60" s="191"/>
      <c r="V60" s="190"/>
      <c r="W60" s="189"/>
      <c r="X60" s="188"/>
      <c r="Y60" s="187"/>
      <c r="Z60" s="187"/>
      <c r="AA60" s="186"/>
      <c r="AB60" s="186"/>
      <c r="AC60" s="185" t="s">
        <v>339</v>
      </c>
    </row>
    <row r="61" spans="2:29" ht="15" customHeight="1">
      <c r="B61" s="184" t="s">
        <v>338</v>
      </c>
      <c r="C61" s="183" t="s">
        <v>337</v>
      </c>
      <c r="D61" s="175"/>
      <c r="E61" s="174"/>
      <c r="F61" s="182" t="s">
        <v>333</v>
      </c>
      <c r="G61" s="181">
        <v>1</v>
      </c>
      <c r="H61" s="171"/>
      <c r="I61" s="170"/>
      <c r="J61" s="169">
        <f t="shared" ref="J61:K66" si="14">$G61*H61</f>
        <v>0</v>
      </c>
      <c r="K61" s="168">
        <f t="shared" si="14"/>
        <v>0</v>
      </c>
      <c r="L61" s="167">
        <v>3</v>
      </c>
      <c r="M61" s="180">
        <v>200</v>
      </c>
      <c r="N61" s="179">
        <v>5.5</v>
      </c>
      <c r="O61" s="179">
        <v>5.5</v>
      </c>
      <c r="P61" s="159">
        <f t="shared" ref="P61:Q66" si="15">$G61*N61</f>
        <v>5.5</v>
      </c>
      <c r="Q61" s="164">
        <f t="shared" si="15"/>
        <v>5.5</v>
      </c>
      <c r="R61" s="163"/>
      <c r="S61" s="162"/>
      <c r="T61" s="159"/>
      <c r="U61" s="161"/>
      <c r="V61" s="178">
        <v>0.1</v>
      </c>
      <c r="W61" s="159">
        <f t="shared" ref="W61:W66" si="16">$G61*V61</f>
        <v>0.1</v>
      </c>
      <c r="X61" s="158"/>
      <c r="Y61" s="157"/>
      <c r="Z61" s="156"/>
      <c r="AA61" s="155"/>
      <c r="AB61" s="155"/>
      <c r="AC61" s="177" t="s">
        <v>336</v>
      </c>
    </row>
    <row r="62" spans="2:29" ht="15" customHeight="1">
      <c r="B62" s="184" t="s">
        <v>335</v>
      </c>
      <c r="C62" s="183" t="s">
        <v>334</v>
      </c>
      <c r="D62" s="175"/>
      <c r="E62" s="174"/>
      <c r="F62" s="182" t="s">
        <v>333</v>
      </c>
      <c r="G62" s="181">
        <v>5</v>
      </c>
      <c r="H62" s="171"/>
      <c r="I62" s="170"/>
      <c r="J62" s="169">
        <f t="shared" si="14"/>
        <v>0</v>
      </c>
      <c r="K62" s="168">
        <f t="shared" si="14"/>
        <v>0</v>
      </c>
      <c r="L62" s="167">
        <v>1</v>
      </c>
      <c r="M62" s="180">
        <v>100</v>
      </c>
      <c r="N62" s="179">
        <v>0.2</v>
      </c>
      <c r="O62" s="179"/>
      <c r="P62" s="159">
        <f t="shared" si="15"/>
        <v>1</v>
      </c>
      <c r="Q62" s="164">
        <f t="shared" si="15"/>
        <v>0</v>
      </c>
      <c r="R62" s="163"/>
      <c r="S62" s="162"/>
      <c r="T62" s="159"/>
      <c r="U62" s="161"/>
      <c r="V62" s="178">
        <v>0.1</v>
      </c>
      <c r="W62" s="159">
        <f t="shared" si="16"/>
        <v>0.5</v>
      </c>
      <c r="X62" s="158"/>
      <c r="Y62" s="157"/>
      <c r="Z62" s="156"/>
      <c r="AA62" s="155"/>
      <c r="AB62" s="155"/>
      <c r="AC62" s="177" t="s">
        <v>332</v>
      </c>
    </row>
    <row r="63" spans="2:29" ht="15" customHeight="1">
      <c r="B63" s="176"/>
      <c r="C63" s="174"/>
      <c r="D63" s="175"/>
      <c r="E63" s="174"/>
      <c r="F63" s="173"/>
      <c r="G63" s="172"/>
      <c r="H63" s="171"/>
      <c r="I63" s="170"/>
      <c r="J63" s="169">
        <f t="shared" si="14"/>
        <v>0</v>
      </c>
      <c r="K63" s="168">
        <f t="shared" si="14"/>
        <v>0</v>
      </c>
      <c r="L63" s="167"/>
      <c r="M63" s="166"/>
      <c r="N63" s="165"/>
      <c r="O63" s="165"/>
      <c r="P63" s="159">
        <f t="shared" si="15"/>
        <v>0</v>
      </c>
      <c r="Q63" s="164">
        <f t="shared" si="15"/>
        <v>0</v>
      </c>
      <c r="R63" s="163"/>
      <c r="S63" s="162"/>
      <c r="T63" s="159"/>
      <c r="U63" s="161"/>
      <c r="V63" s="160"/>
      <c r="W63" s="159">
        <f t="shared" si="16"/>
        <v>0</v>
      </c>
      <c r="X63" s="158"/>
      <c r="Y63" s="157"/>
      <c r="Z63" s="156"/>
      <c r="AA63" s="155"/>
      <c r="AB63" s="155"/>
      <c r="AC63" s="154"/>
    </row>
    <row r="64" spans="2:29" ht="15" customHeight="1">
      <c r="B64" s="176"/>
      <c r="C64" s="174"/>
      <c r="D64" s="175"/>
      <c r="E64" s="174"/>
      <c r="F64" s="173"/>
      <c r="G64" s="172"/>
      <c r="H64" s="171"/>
      <c r="I64" s="170"/>
      <c r="J64" s="169">
        <f t="shared" si="14"/>
        <v>0</v>
      </c>
      <c r="K64" s="168">
        <f t="shared" si="14"/>
        <v>0</v>
      </c>
      <c r="L64" s="167"/>
      <c r="M64" s="166"/>
      <c r="N64" s="165"/>
      <c r="O64" s="165"/>
      <c r="P64" s="159">
        <f t="shared" si="15"/>
        <v>0</v>
      </c>
      <c r="Q64" s="164">
        <f t="shared" si="15"/>
        <v>0</v>
      </c>
      <c r="R64" s="163"/>
      <c r="S64" s="162"/>
      <c r="T64" s="159"/>
      <c r="U64" s="161"/>
      <c r="V64" s="160"/>
      <c r="W64" s="159">
        <f t="shared" si="16"/>
        <v>0</v>
      </c>
      <c r="X64" s="158"/>
      <c r="Y64" s="157"/>
      <c r="Z64" s="156"/>
      <c r="AA64" s="155"/>
      <c r="AB64" s="155"/>
      <c r="AC64" s="154"/>
    </row>
    <row r="65" spans="2:31" ht="15" customHeight="1">
      <c r="B65" s="176"/>
      <c r="C65" s="174"/>
      <c r="D65" s="175"/>
      <c r="E65" s="174"/>
      <c r="F65" s="173"/>
      <c r="G65" s="172"/>
      <c r="H65" s="171"/>
      <c r="I65" s="170"/>
      <c r="J65" s="169">
        <f t="shared" si="14"/>
        <v>0</v>
      </c>
      <c r="K65" s="168">
        <f t="shared" si="14"/>
        <v>0</v>
      </c>
      <c r="L65" s="167"/>
      <c r="M65" s="166"/>
      <c r="N65" s="165"/>
      <c r="O65" s="165"/>
      <c r="P65" s="159">
        <f t="shared" si="15"/>
        <v>0</v>
      </c>
      <c r="Q65" s="164">
        <f t="shared" si="15"/>
        <v>0</v>
      </c>
      <c r="R65" s="163"/>
      <c r="S65" s="162"/>
      <c r="T65" s="159"/>
      <c r="U65" s="161"/>
      <c r="V65" s="160"/>
      <c r="W65" s="159">
        <f t="shared" si="16"/>
        <v>0</v>
      </c>
      <c r="X65" s="158"/>
      <c r="Y65" s="157"/>
      <c r="Z65" s="156"/>
      <c r="AA65" s="155"/>
      <c r="AB65" s="155"/>
      <c r="AC65" s="154"/>
    </row>
    <row r="66" spans="2:31" ht="15" customHeight="1">
      <c r="B66" s="176"/>
      <c r="C66" s="174"/>
      <c r="D66" s="175"/>
      <c r="E66" s="174"/>
      <c r="F66" s="173"/>
      <c r="G66" s="172"/>
      <c r="H66" s="171"/>
      <c r="I66" s="170"/>
      <c r="J66" s="169">
        <f t="shared" si="14"/>
        <v>0</v>
      </c>
      <c r="K66" s="168">
        <f t="shared" si="14"/>
        <v>0</v>
      </c>
      <c r="L66" s="167"/>
      <c r="M66" s="166"/>
      <c r="N66" s="165"/>
      <c r="O66" s="165"/>
      <c r="P66" s="159">
        <f t="shared" si="15"/>
        <v>0</v>
      </c>
      <c r="Q66" s="164">
        <f t="shared" si="15"/>
        <v>0</v>
      </c>
      <c r="R66" s="163"/>
      <c r="S66" s="162"/>
      <c r="T66" s="159"/>
      <c r="U66" s="161"/>
      <c r="V66" s="160"/>
      <c r="W66" s="159">
        <f t="shared" si="16"/>
        <v>0</v>
      </c>
      <c r="X66" s="158"/>
      <c r="Y66" s="157"/>
      <c r="Z66" s="156"/>
      <c r="AA66" s="155"/>
      <c r="AB66" s="155"/>
      <c r="AC66" s="154"/>
    </row>
    <row r="67" spans="2:31" ht="15" customHeight="1">
      <c r="B67" s="153" t="s">
        <v>331</v>
      </c>
      <c r="C67" s="152"/>
      <c r="D67" s="151"/>
      <c r="E67" s="150"/>
      <c r="F67" s="149"/>
      <c r="G67" s="148">
        <f>SUM(G61:G66)</f>
        <v>6</v>
      </c>
      <c r="H67" s="147"/>
      <c r="I67" s="136"/>
      <c r="J67" s="146">
        <f>SUM(J61:J66)</f>
        <v>0</v>
      </c>
      <c r="K67" s="145">
        <f>SUM(K61:K66)</f>
        <v>0</v>
      </c>
      <c r="L67" s="144"/>
      <c r="M67" s="143"/>
      <c r="N67" s="141"/>
      <c r="O67" s="141"/>
      <c r="P67" s="138">
        <f>SUM(P61:P66)</f>
        <v>6.5</v>
      </c>
      <c r="Q67" s="142">
        <f>SUM(Q61:Q66)</f>
        <v>5.5</v>
      </c>
      <c r="R67" s="139"/>
      <c r="S67" s="141"/>
      <c r="T67" s="138"/>
      <c r="U67" s="140"/>
      <c r="V67" s="139"/>
      <c r="W67" s="138">
        <f>SUM(W61:W66)</f>
        <v>0.6</v>
      </c>
      <c r="X67" s="137"/>
      <c r="Y67" s="136"/>
      <c r="Z67" s="135"/>
      <c r="AA67" s="134"/>
      <c r="AB67" s="134"/>
      <c r="AC67" s="133"/>
    </row>
    <row r="68" spans="2:31" ht="15" customHeight="1" thickBot="1">
      <c r="B68" s="132" t="s">
        <v>315</v>
      </c>
      <c r="C68" s="131"/>
      <c r="D68" s="130"/>
      <c r="E68" s="129"/>
      <c r="F68" s="128"/>
      <c r="G68" s="127"/>
      <c r="H68" s="126"/>
      <c r="I68" s="124"/>
      <c r="J68" s="125"/>
      <c r="K68" s="124"/>
      <c r="L68" s="123"/>
      <c r="M68" s="122"/>
      <c r="N68" s="121"/>
      <c r="O68" s="121"/>
      <c r="P68" s="587">
        <f>P21+P59+P67</f>
        <v>11.54</v>
      </c>
      <c r="Q68" s="588">
        <f>Q21+Q59+Q67</f>
        <v>10</v>
      </c>
      <c r="R68" s="119"/>
      <c r="S68" s="121"/>
      <c r="T68" s="118">
        <f>T21</f>
        <v>0</v>
      </c>
      <c r="U68" s="120">
        <f>U21</f>
        <v>0</v>
      </c>
      <c r="V68" s="119"/>
      <c r="W68" s="118">
        <f>W21+W59+W67</f>
        <v>1.7999999999999998</v>
      </c>
      <c r="X68" s="117"/>
      <c r="Y68" s="116"/>
      <c r="Z68" s="115"/>
      <c r="AA68" s="114">
        <f>AA21</f>
        <v>4.96</v>
      </c>
      <c r="AB68" s="114">
        <f>AB21</f>
        <v>4.5999999999999996</v>
      </c>
      <c r="AC68" s="113"/>
    </row>
    <row r="69" spans="2:31" ht="15" customHeight="1">
      <c r="B69" s="101" t="s">
        <v>330</v>
      </c>
      <c r="C69" s="111"/>
      <c r="D69" s="104"/>
      <c r="E69" s="104"/>
      <c r="F69" s="111"/>
      <c r="G69" s="111"/>
      <c r="H69" s="111"/>
      <c r="I69" s="111"/>
      <c r="J69" s="111"/>
      <c r="K69" s="111"/>
      <c r="L69" s="111"/>
      <c r="M69" s="111"/>
      <c r="N69" s="111"/>
      <c r="O69" s="111"/>
      <c r="P69" s="112"/>
      <c r="Q69" s="112"/>
      <c r="R69" s="111"/>
      <c r="S69" s="111"/>
      <c r="T69" s="109"/>
      <c r="U69" s="109"/>
      <c r="V69" s="104"/>
      <c r="W69" s="109"/>
      <c r="X69" s="110"/>
      <c r="Y69" s="104"/>
      <c r="Z69" s="104"/>
      <c r="AA69" s="109"/>
      <c r="AB69" s="109"/>
      <c r="AC69" s="104"/>
    </row>
    <row r="70" spans="2:31" s="94" customFormat="1" ht="15" customHeight="1">
      <c r="B70" s="101" t="s">
        <v>329</v>
      </c>
      <c r="D70" s="106"/>
      <c r="E70" s="106"/>
      <c r="T70" s="105"/>
      <c r="U70" s="105"/>
      <c r="V70" s="106"/>
      <c r="W70" s="105"/>
      <c r="X70" s="107"/>
      <c r="Y70" s="106"/>
      <c r="Z70" s="106"/>
      <c r="AA70" s="105"/>
      <c r="AB70" s="105"/>
      <c r="AC70" s="104"/>
      <c r="AD70" s="93"/>
      <c r="AE70" s="93"/>
    </row>
    <row r="71" spans="2:31" s="94" customFormat="1" ht="15" customHeight="1">
      <c r="B71" s="108" t="s">
        <v>328</v>
      </c>
      <c r="C71" s="102"/>
      <c r="D71" s="104"/>
      <c r="E71" s="106"/>
      <c r="T71" s="105"/>
      <c r="U71" s="105"/>
      <c r="V71" s="106"/>
      <c r="W71" s="105"/>
      <c r="X71" s="107"/>
      <c r="Y71" s="106"/>
      <c r="Z71" s="104"/>
      <c r="AA71" s="105"/>
      <c r="AB71" s="105"/>
      <c r="AC71" s="104"/>
      <c r="AD71" s="93"/>
      <c r="AE71" s="93"/>
    </row>
    <row r="72" spans="2:31" s="94" customFormat="1" ht="15" customHeight="1">
      <c r="B72" s="101" t="s">
        <v>327</v>
      </c>
      <c r="C72" s="102"/>
      <c r="D72" s="104"/>
      <c r="E72" s="106"/>
      <c r="F72" s="102"/>
      <c r="G72" s="102"/>
      <c r="H72" s="102"/>
      <c r="I72" s="102"/>
      <c r="J72" s="102"/>
      <c r="K72" s="102"/>
      <c r="L72" s="102"/>
      <c r="M72" s="102"/>
      <c r="N72" s="102"/>
      <c r="O72" s="102"/>
      <c r="P72" s="103"/>
      <c r="Q72" s="103"/>
      <c r="R72" s="102"/>
      <c r="S72" s="102"/>
      <c r="T72" s="105"/>
      <c r="U72" s="105"/>
      <c r="V72" s="106"/>
      <c r="W72" s="105"/>
      <c r="X72" s="107"/>
      <c r="Y72" s="106"/>
      <c r="Z72" s="104"/>
      <c r="AA72" s="105"/>
      <c r="AB72" s="105"/>
      <c r="AC72" s="104"/>
      <c r="AD72" s="93"/>
      <c r="AE72" s="93"/>
    </row>
    <row r="73" spans="2:31" s="94" customFormat="1" ht="15" customHeight="1">
      <c r="B73" s="101"/>
      <c r="C73" s="100"/>
      <c r="F73" s="102"/>
      <c r="G73" s="102"/>
      <c r="H73" s="102"/>
      <c r="I73" s="102"/>
      <c r="J73" s="102"/>
      <c r="K73" s="102"/>
      <c r="L73" s="102"/>
      <c r="M73" s="102"/>
      <c r="N73" s="102"/>
      <c r="O73" s="102"/>
      <c r="P73" s="103"/>
      <c r="Q73" s="103"/>
      <c r="R73" s="102"/>
      <c r="S73" s="102"/>
      <c r="T73" s="95"/>
      <c r="U73" s="95"/>
      <c r="W73" s="95"/>
      <c r="X73" s="96"/>
      <c r="AA73" s="95"/>
      <c r="AB73" s="95"/>
      <c r="AD73" s="93"/>
      <c r="AE73" s="93"/>
    </row>
    <row r="74" spans="2:31" ht="15" customHeight="1">
      <c r="B74" s="101"/>
      <c r="C74" s="97"/>
      <c r="F74" s="100"/>
      <c r="G74" s="100"/>
      <c r="H74" s="100"/>
      <c r="I74" s="100"/>
      <c r="J74" s="100"/>
      <c r="K74" s="100"/>
      <c r="L74" s="100"/>
      <c r="M74" s="100"/>
      <c r="N74" s="100"/>
      <c r="O74" s="100"/>
      <c r="P74" s="100"/>
      <c r="Q74" s="100"/>
      <c r="R74" s="100"/>
      <c r="S74" s="100"/>
    </row>
    <row r="75" spans="2:31">
      <c r="B75" s="99"/>
      <c r="F75" s="97"/>
      <c r="G75" s="97"/>
      <c r="H75" s="97"/>
      <c r="I75" s="97"/>
      <c r="J75" s="97"/>
      <c r="K75" s="97"/>
      <c r="L75" s="97"/>
      <c r="M75" s="97"/>
      <c r="N75" s="97"/>
      <c r="O75" s="97"/>
      <c r="P75" s="98"/>
      <c r="Q75" s="98"/>
      <c r="R75" s="97"/>
      <c r="S75" s="97"/>
    </row>
    <row r="76" spans="2:31">
      <c r="B76" s="97"/>
    </row>
  </sheetData>
  <sheetProtection sheet="1" objects="1" scenarios="1"/>
  <protectedRanges>
    <protectedRange sqref="G1" name="範囲1"/>
  </protectedRanges>
  <mergeCells count="23">
    <mergeCell ref="N59:O59"/>
    <mergeCell ref="X1:Y1"/>
    <mergeCell ref="AC3:AC6"/>
    <mergeCell ref="L3:W3"/>
    <mergeCell ref="X3:AB3"/>
    <mergeCell ref="T4:U4"/>
    <mergeCell ref="Y4:Z4"/>
    <mergeCell ref="AA4:AB4"/>
    <mergeCell ref="N4:O4"/>
    <mergeCell ref="P4:Q4"/>
    <mergeCell ref="R4:S4"/>
    <mergeCell ref="N22:O22"/>
    <mergeCell ref="P22:Q22"/>
    <mergeCell ref="G1:J1"/>
    <mergeCell ref="B3:B6"/>
    <mergeCell ref="C3:C6"/>
    <mergeCell ref="F3:F6"/>
    <mergeCell ref="G3:G6"/>
    <mergeCell ref="H3:K3"/>
    <mergeCell ref="D3:D6"/>
    <mergeCell ref="E3:E6"/>
    <mergeCell ref="H4:I4"/>
    <mergeCell ref="J4:K4"/>
  </mergeCells>
  <phoneticPr fontId="3"/>
  <dataValidations count="1">
    <dataValidation type="list" allowBlank="1" showInputMessage="1" showErrorMessage="1" sqref="X1:Y1">
      <formula1>$AG$3:$AG$4</formula1>
    </dataValidation>
  </dataValidations>
  <pageMargins left="0.70866141732283472" right="0.70866141732283472" top="0.74803149606299213" bottom="0.74803149606299213" header="0.31496062992125984" footer="0.31496062992125984"/>
  <pageSetup paperSize="8"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225"/>
  <sheetViews>
    <sheetView view="pageBreakPreview" topLeftCell="A97" zoomScale="90" zoomScaleNormal="115" zoomScaleSheetLayoutView="90" workbookViewId="0">
      <selection activeCell="P24" sqref="P24:Q24"/>
    </sheetView>
  </sheetViews>
  <sheetFormatPr defaultRowHeight="13.5"/>
  <cols>
    <col min="1" max="1" width="2.625" style="93" customWidth="1"/>
    <col min="2" max="7" width="3.625" style="94" customWidth="1"/>
    <col min="8" max="8" width="4.5" style="94" bestFit="1" customWidth="1"/>
    <col min="9" max="9" width="10.5" style="94" bestFit="1" customWidth="1"/>
    <col min="10" max="33" width="4.375" style="94" customWidth="1"/>
    <col min="34" max="37" width="4.25" style="94" customWidth="1"/>
    <col min="38" max="42" width="3.625" style="94" customWidth="1"/>
    <col min="43" max="48" width="3.625" style="93" customWidth="1"/>
    <col min="49" max="49" width="10" style="93" customWidth="1"/>
    <col min="50" max="76" width="3.625" style="93" customWidth="1"/>
    <col min="77" max="256" width="9" style="93"/>
    <col min="257" max="257" width="2.625" style="93" customWidth="1"/>
    <col min="258" max="304" width="3.625" style="93" customWidth="1"/>
    <col min="305" max="305" width="2.375" style="93" customWidth="1"/>
    <col min="306" max="332" width="3.625" style="93" customWidth="1"/>
    <col min="333" max="512" width="9" style="93"/>
    <col min="513" max="513" width="2.625" style="93" customWidth="1"/>
    <col min="514" max="560" width="3.625" style="93" customWidth="1"/>
    <col min="561" max="561" width="2.375" style="93" customWidth="1"/>
    <col min="562" max="588" width="3.625" style="93" customWidth="1"/>
    <col min="589" max="768" width="9" style="93"/>
    <col min="769" max="769" width="2.625" style="93" customWidth="1"/>
    <col min="770" max="816" width="3.625" style="93" customWidth="1"/>
    <col min="817" max="817" width="2.375" style="93" customWidth="1"/>
    <col min="818" max="844" width="3.625" style="93" customWidth="1"/>
    <col min="845" max="1024" width="9" style="93"/>
    <col min="1025" max="1025" width="2.625" style="93" customWidth="1"/>
    <col min="1026" max="1072" width="3.625" style="93" customWidth="1"/>
    <col min="1073" max="1073" width="2.375" style="93" customWidth="1"/>
    <col min="1074" max="1100" width="3.625" style="93" customWidth="1"/>
    <col min="1101" max="1280" width="9" style="93"/>
    <col min="1281" max="1281" width="2.625" style="93" customWidth="1"/>
    <col min="1282" max="1328" width="3.625" style="93" customWidth="1"/>
    <col min="1329" max="1329" width="2.375" style="93" customWidth="1"/>
    <col min="1330" max="1356" width="3.625" style="93" customWidth="1"/>
    <col min="1357" max="1536" width="9" style="93"/>
    <col min="1537" max="1537" width="2.625" style="93" customWidth="1"/>
    <col min="1538" max="1584" width="3.625" style="93" customWidth="1"/>
    <col min="1585" max="1585" width="2.375" style="93" customWidth="1"/>
    <col min="1586" max="1612" width="3.625" style="93" customWidth="1"/>
    <col min="1613" max="1792" width="9" style="93"/>
    <col min="1793" max="1793" width="2.625" style="93" customWidth="1"/>
    <col min="1794" max="1840" width="3.625" style="93" customWidth="1"/>
    <col min="1841" max="1841" width="2.375" style="93" customWidth="1"/>
    <col min="1842" max="1868" width="3.625" style="93" customWidth="1"/>
    <col min="1869" max="2048" width="9" style="93"/>
    <col min="2049" max="2049" width="2.625" style="93" customWidth="1"/>
    <col min="2050" max="2096" width="3.625" style="93" customWidth="1"/>
    <col min="2097" max="2097" width="2.375" style="93" customWidth="1"/>
    <col min="2098" max="2124" width="3.625" style="93" customWidth="1"/>
    <col min="2125" max="2304" width="9" style="93"/>
    <col min="2305" max="2305" width="2.625" style="93" customWidth="1"/>
    <col min="2306" max="2352" width="3.625" style="93" customWidth="1"/>
    <col min="2353" max="2353" width="2.375" style="93" customWidth="1"/>
    <col min="2354" max="2380" width="3.625" style="93" customWidth="1"/>
    <col min="2381" max="2560" width="9" style="93"/>
    <col min="2561" max="2561" width="2.625" style="93" customWidth="1"/>
    <col min="2562" max="2608" width="3.625" style="93" customWidth="1"/>
    <col min="2609" max="2609" width="2.375" style="93" customWidth="1"/>
    <col min="2610" max="2636" width="3.625" style="93" customWidth="1"/>
    <col min="2637" max="2816" width="9" style="93"/>
    <col min="2817" max="2817" width="2.625" style="93" customWidth="1"/>
    <col min="2818" max="2864" width="3.625" style="93" customWidth="1"/>
    <col min="2865" max="2865" width="2.375" style="93" customWidth="1"/>
    <col min="2866" max="2892" width="3.625" style="93" customWidth="1"/>
    <col min="2893" max="3072" width="9" style="93"/>
    <col min="3073" max="3073" width="2.625" style="93" customWidth="1"/>
    <col min="3074" max="3120" width="3.625" style="93" customWidth="1"/>
    <col min="3121" max="3121" width="2.375" style="93" customWidth="1"/>
    <col min="3122" max="3148" width="3.625" style="93" customWidth="1"/>
    <col min="3149" max="3328" width="9" style="93"/>
    <col min="3329" max="3329" width="2.625" style="93" customWidth="1"/>
    <col min="3330" max="3376" width="3.625" style="93" customWidth="1"/>
    <col min="3377" max="3377" width="2.375" style="93" customWidth="1"/>
    <col min="3378" max="3404" width="3.625" style="93" customWidth="1"/>
    <col min="3405" max="3584" width="9" style="93"/>
    <col min="3585" max="3585" width="2.625" style="93" customWidth="1"/>
    <col min="3586" max="3632" width="3.625" style="93" customWidth="1"/>
    <col min="3633" max="3633" width="2.375" style="93" customWidth="1"/>
    <col min="3634" max="3660" width="3.625" style="93" customWidth="1"/>
    <col min="3661" max="3840" width="9" style="93"/>
    <col min="3841" max="3841" width="2.625" style="93" customWidth="1"/>
    <col min="3842" max="3888" width="3.625" style="93" customWidth="1"/>
    <col min="3889" max="3889" width="2.375" style="93" customWidth="1"/>
    <col min="3890" max="3916" width="3.625" style="93" customWidth="1"/>
    <col min="3917" max="4096" width="9" style="93"/>
    <col min="4097" max="4097" width="2.625" style="93" customWidth="1"/>
    <col min="4098" max="4144" width="3.625" style="93" customWidth="1"/>
    <col min="4145" max="4145" width="2.375" style="93" customWidth="1"/>
    <col min="4146" max="4172" width="3.625" style="93" customWidth="1"/>
    <col min="4173" max="4352" width="9" style="93"/>
    <col min="4353" max="4353" width="2.625" style="93" customWidth="1"/>
    <col min="4354" max="4400" width="3.625" style="93" customWidth="1"/>
    <col min="4401" max="4401" width="2.375" style="93" customWidth="1"/>
    <col min="4402" max="4428" width="3.625" style="93" customWidth="1"/>
    <col min="4429" max="4608" width="9" style="93"/>
    <col min="4609" max="4609" width="2.625" style="93" customWidth="1"/>
    <col min="4610" max="4656" width="3.625" style="93" customWidth="1"/>
    <col min="4657" max="4657" width="2.375" style="93" customWidth="1"/>
    <col min="4658" max="4684" width="3.625" style="93" customWidth="1"/>
    <col min="4685" max="4864" width="9" style="93"/>
    <col min="4865" max="4865" width="2.625" style="93" customWidth="1"/>
    <col min="4866" max="4912" width="3.625" style="93" customWidth="1"/>
    <col min="4913" max="4913" width="2.375" style="93" customWidth="1"/>
    <col min="4914" max="4940" width="3.625" style="93" customWidth="1"/>
    <col min="4941" max="5120" width="9" style="93"/>
    <col min="5121" max="5121" width="2.625" style="93" customWidth="1"/>
    <col min="5122" max="5168" width="3.625" style="93" customWidth="1"/>
    <col min="5169" max="5169" width="2.375" style="93" customWidth="1"/>
    <col min="5170" max="5196" width="3.625" style="93" customWidth="1"/>
    <col min="5197" max="5376" width="9" style="93"/>
    <col min="5377" max="5377" width="2.625" style="93" customWidth="1"/>
    <col min="5378" max="5424" width="3.625" style="93" customWidth="1"/>
    <col min="5425" max="5425" width="2.375" style="93" customWidth="1"/>
    <col min="5426" max="5452" width="3.625" style="93" customWidth="1"/>
    <col min="5453" max="5632" width="9" style="93"/>
    <col min="5633" max="5633" width="2.625" style="93" customWidth="1"/>
    <col min="5634" max="5680" width="3.625" style="93" customWidth="1"/>
    <col min="5681" max="5681" width="2.375" style="93" customWidth="1"/>
    <col min="5682" max="5708" width="3.625" style="93" customWidth="1"/>
    <col min="5709" max="5888" width="9" style="93"/>
    <col min="5889" max="5889" width="2.625" style="93" customWidth="1"/>
    <col min="5890" max="5936" width="3.625" style="93" customWidth="1"/>
    <col min="5937" max="5937" width="2.375" style="93" customWidth="1"/>
    <col min="5938" max="5964" width="3.625" style="93" customWidth="1"/>
    <col min="5965" max="6144" width="9" style="93"/>
    <col min="6145" max="6145" width="2.625" style="93" customWidth="1"/>
    <col min="6146" max="6192" width="3.625" style="93" customWidth="1"/>
    <col min="6193" max="6193" width="2.375" style="93" customWidth="1"/>
    <col min="6194" max="6220" width="3.625" style="93" customWidth="1"/>
    <col min="6221" max="6400" width="9" style="93"/>
    <col min="6401" max="6401" width="2.625" style="93" customWidth="1"/>
    <col min="6402" max="6448" width="3.625" style="93" customWidth="1"/>
    <col min="6449" max="6449" width="2.375" style="93" customWidth="1"/>
    <col min="6450" max="6476" width="3.625" style="93" customWidth="1"/>
    <col min="6477" max="6656" width="9" style="93"/>
    <col min="6657" max="6657" width="2.625" style="93" customWidth="1"/>
    <col min="6658" max="6704" width="3.625" style="93" customWidth="1"/>
    <col min="6705" max="6705" width="2.375" style="93" customWidth="1"/>
    <col min="6706" max="6732" width="3.625" style="93" customWidth="1"/>
    <col min="6733" max="6912" width="9" style="93"/>
    <col min="6913" max="6913" width="2.625" style="93" customWidth="1"/>
    <col min="6914" max="6960" width="3.625" style="93" customWidth="1"/>
    <col min="6961" max="6961" width="2.375" style="93" customWidth="1"/>
    <col min="6962" max="6988" width="3.625" style="93" customWidth="1"/>
    <col min="6989" max="7168" width="9" style="93"/>
    <col min="7169" max="7169" width="2.625" style="93" customWidth="1"/>
    <col min="7170" max="7216" width="3.625" style="93" customWidth="1"/>
    <col min="7217" max="7217" width="2.375" style="93" customWidth="1"/>
    <col min="7218" max="7244" width="3.625" style="93" customWidth="1"/>
    <col min="7245" max="7424" width="9" style="93"/>
    <col min="7425" max="7425" width="2.625" style="93" customWidth="1"/>
    <col min="7426" max="7472" width="3.625" style="93" customWidth="1"/>
    <col min="7473" max="7473" width="2.375" style="93" customWidth="1"/>
    <col min="7474" max="7500" width="3.625" style="93" customWidth="1"/>
    <col min="7501" max="7680" width="9" style="93"/>
    <col min="7681" max="7681" width="2.625" style="93" customWidth="1"/>
    <col min="7682" max="7728" width="3.625" style="93" customWidth="1"/>
    <col min="7729" max="7729" width="2.375" style="93" customWidth="1"/>
    <col min="7730" max="7756" width="3.625" style="93" customWidth="1"/>
    <col min="7757" max="7936" width="9" style="93"/>
    <col min="7937" max="7937" width="2.625" style="93" customWidth="1"/>
    <col min="7938" max="7984" width="3.625" style="93" customWidth="1"/>
    <col min="7985" max="7985" width="2.375" style="93" customWidth="1"/>
    <col min="7986" max="8012" width="3.625" style="93" customWidth="1"/>
    <col min="8013" max="8192" width="9" style="93"/>
    <col min="8193" max="8193" width="2.625" style="93" customWidth="1"/>
    <col min="8194" max="8240" width="3.625" style="93" customWidth="1"/>
    <col min="8241" max="8241" width="2.375" style="93" customWidth="1"/>
    <col min="8242" max="8268" width="3.625" style="93" customWidth="1"/>
    <col min="8269" max="8448" width="9" style="93"/>
    <col min="8449" max="8449" width="2.625" style="93" customWidth="1"/>
    <col min="8450" max="8496" width="3.625" style="93" customWidth="1"/>
    <col min="8497" max="8497" width="2.375" style="93" customWidth="1"/>
    <col min="8498" max="8524" width="3.625" style="93" customWidth="1"/>
    <col min="8525" max="8704" width="9" style="93"/>
    <col min="8705" max="8705" width="2.625" style="93" customWidth="1"/>
    <col min="8706" max="8752" width="3.625" style="93" customWidth="1"/>
    <col min="8753" max="8753" width="2.375" style="93" customWidth="1"/>
    <col min="8754" max="8780" width="3.625" style="93" customWidth="1"/>
    <col min="8781" max="8960" width="9" style="93"/>
    <col min="8961" max="8961" width="2.625" style="93" customWidth="1"/>
    <col min="8962" max="9008" width="3.625" style="93" customWidth="1"/>
    <col min="9009" max="9009" width="2.375" style="93" customWidth="1"/>
    <col min="9010" max="9036" width="3.625" style="93" customWidth="1"/>
    <col min="9037" max="9216" width="9" style="93"/>
    <col min="9217" max="9217" width="2.625" style="93" customWidth="1"/>
    <col min="9218" max="9264" width="3.625" style="93" customWidth="1"/>
    <col min="9265" max="9265" width="2.375" style="93" customWidth="1"/>
    <col min="9266" max="9292" width="3.625" style="93" customWidth="1"/>
    <col min="9293" max="9472" width="9" style="93"/>
    <col min="9473" max="9473" width="2.625" style="93" customWidth="1"/>
    <col min="9474" max="9520" width="3.625" style="93" customWidth="1"/>
    <col min="9521" max="9521" width="2.375" style="93" customWidth="1"/>
    <col min="9522" max="9548" width="3.625" style="93" customWidth="1"/>
    <col min="9549" max="9728" width="9" style="93"/>
    <col min="9729" max="9729" width="2.625" style="93" customWidth="1"/>
    <col min="9730" max="9776" width="3.625" style="93" customWidth="1"/>
    <col min="9777" max="9777" width="2.375" style="93" customWidth="1"/>
    <col min="9778" max="9804" width="3.625" style="93" customWidth="1"/>
    <col min="9805" max="9984" width="9" style="93"/>
    <col min="9985" max="9985" width="2.625" style="93" customWidth="1"/>
    <col min="9986" max="10032" width="3.625" style="93" customWidth="1"/>
    <col min="10033" max="10033" width="2.375" style="93" customWidth="1"/>
    <col min="10034" max="10060" width="3.625" style="93" customWidth="1"/>
    <col min="10061" max="10240" width="9" style="93"/>
    <col min="10241" max="10241" width="2.625" style="93" customWidth="1"/>
    <col min="10242" max="10288" width="3.625" style="93" customWidth="1"/>
    <col min="10289" max="10289" width="2.375" style="93" customWidth="1"/>
    <col min="10290" max="10316" width="3.625" style="93" customWidth="1"/>
    <col min="10317" max="10496" width="9" style="93"/>
    <col min="10497" max="10497" width="2.625" style="93" customWidth="1"/>
    <col min="10498" max="10544" width="3.625" style="93" customWidth="1"/>
    <col min="10545" max="10545" width="2.375" style="93" customWidth="1"/>
    <col min="10546" max="10572" width="3.625" style="93" customWidth="1"/>
    <col min="10573" max="10752" width="9" style="93"/>
    <col min="10753" max="10753" width="2.625" style="93" customWidth="1"/>
    <col min="10754" max="10800" width="3.625" style="93" customWidth="1"/>
    <col min="10801" max="10801" width="2.375" style="93" customWidth="1"/>
    <col min="10802" max="10828" width="3.625" style="93" customWidth="1"/>
    <col min="10829" max="11008" width="9" style="93"/>
    <col min="11009" max="11009" width="2.625" style="93" customWidth="1"/>
    <col min="11010" max="11056" width="3.625" style="93" customWidth="1"/>
    <col min="11057" max="11057" width="2.375" style="93" customWidth="1"/>
    <col min="11058" max="11084" width="3.625" style="93" customWidth="1"/>
    <col min="11085" max="11264" width="9" style="93"/>
    <col min="11265" max="11265" width="2.625" style="93" customWidth="1"/>
    <col min="11266" max="11312" width="3.625" style="93" customWidth="1"/>
    <col min="11313" max="11313" width="2.375" style="93" customWidth="1"/>
    <col min="11314" max="11340" width="3.625" style="93" customWidth="1"/>
    <col min="11341" max="11520" width="9" style="93"/>
    <col min="11521" max="11521" width="2.625" style="93" customWidth="1"/>
    <col min="11522" max="11568" width="3.625" style="93" customWidth="1"/>
    <col min="11569" max="11569" width="2.375" style="93" customWidth="1"/>
    <col min="11570" max="11596" width="3.625" style="93" customWidth="1"/>
    <col min="11597" max="11776" width="9" style="93"/>
    <col min="11777" max="11777" width="2.625" style="93" customWidth="1"/>
    <col min="11778" max="11824" width="3.625" style="93" customWidth="1"/>
    <col min="11825" max="11825" width="2.375" style="93" customWidth="1"/>
    <col min="11826" max="11852" width="3.625" style="93" customWidth="1"/>
    <col min="11853" max="12032" width="9" style="93"/>
    <col min="12033" max="12033" width="2.625" style="93" customWidth="1"/>
    <col min="12034" max="12080" width="3.625" style="93" customWidth="1"/>
    <col min="12081" max="12081" width="2.375" style="93" customWidth="1"/>
    <col min="12082" max="12108" width="3.625" style="93" customWidth="1"/>
    <col min="12109" max="12288" width="9" style="93"/>
    <col min="12289" max="12289" width="2.625" style="93" customWidth="1"/>
    <col min="12290" max="12336" width="3.625" style="93" customWidth="1"/>
    <col min="12337" max="12337" width="2.375" style="93" customWidth="1"/>
    <col min="12338" max="12364" width="3.625" style="93" customWidth="1"/>
    <col min="12365" max="12544" width="9" style="93"/>
    <col min="12545" max="12545" width="2.625" style="93" customWidth="1"/>
    <col min="12546" max="12592" width="3.625" style="93" customWidth="1"/>
    <col min="12593" max="12593" width="2.375" style="93" customWidth="1"/>
    <col min="12594" max="12620" width="3.625" style="93" customWidth="1"/>
    <col min="12621" max="12800" width="9" style="93"/>
    <col min="12801" max="12801" width="2.625" style="93" customWidth="1"/>
    <col min="12802" max="12848" width="3.625" style="93" customWidth="1"/>
    <col min="12849" max="12849" width="2.375" style="93" customWidth="1"/>
    <col min="12850" max="12876" width="3.625" style="93" customWidth="1"/>
    <col min="12877" max="13056" width="9" style="93"/>
    <col min="13057" max="13057" width="2.625" style="93" customWidth="1"/>
    <col min="13058" max="13104" width="3.625" style="93" customWidth="1"/>
    <col min="13105" max="13105" width="2.375" style="93" customWidth="1"/>
    <col min="13106" max="13132" width="3.625" style="93" customWidth="1"/>
    <col min="13133" max="13312" width="9" style="93"/>
    <col min="13313" max="13313" width="2.625" style="93" customWidth="1"/>
    <col min="13314" max="13360" width="3.625" style="93" customWidth="1"/>
    <col min="13361" max="13361" width="2.375" style="93" customWidth="1"/>
    <col min="13362" max="13388" width="3.625" style="93" customWidth="1"/>
    <col min="13389" max="13568" width="9" style="93"/>
    <col min="13569" max="13569" width="2.625" style="93" customWidth="1"/>
    <col min="13570" max="13616" width="3.625" style="93" customWidth="1"/>
    <col min="13617" max="13617" width="2.375" style="93" customWidth="1"/>
    <col min="13618" max="13644" width="3.625" style="93" customWidth="1"/>
    <col min="13645" max="13824" width="9" style="93"/>
    <col min="13825" max="13825" width="2.625" style="93" customWidth="1"/>
    <col min="13826" max="13872" width="3.625" style="93" customWidth="1"/>
    <col min="13873" max="13873" width="2.375" style="93" customWidth="1"/>
    <col min="13874" max="13900" width="3.625" style="93" customWidth="1"/>
    <col min="13901" max="14080" width="9" style="93"/>
    <col min="14081" max="14081" width="2.625" style="93" customWidth="1"/>
    <col min="14082" max="14128" width="3.625" style="93" customWidth="1"/>
    <col min="14129" max="14129" width="2.375" style="93" customWidth="1"/>
    <col min="14130" max="14156" width="3.625" style="93" customWidth="1"/>
    <col min="14157" max="14336" width="9" style="93"/>
    <col min="14337" max="14337" width="2.625" style="93" customWidth="1"/>
    <col min="14338" max="14384" width="3.625" style="93" customWidth="1"/>
    <col min="14385" max="14385" width="2.375" style="93" customWidth="1"/>
    <col min="14386" max="14412" width="3.625" style="93" customWidth="1"/>
    <col min="14413" max="14592" width="9" style="93"/>
    <col min="14593" max="14593" width="2.625" style="93" customWidth="1"/>
    <col min="14594" max="14640" width="3.625" style="93" customWidth="1"/>
    <col min="14641" max="14641" width="2.375" style="93" customWidth="1"/>
    <col min="14642" max="14668" width="3.625" style="93" customWidth="1"/>
    <col min="14669" max="14848" width="9" style="93"/>
    <col min="14849" max="14849" width="2.625" style="93" customWidth="1"/>
    <col min="14850" max="14896" width="3.625" style="93" customWidth="1"/>
    <col min="14897" max="14897" width="2.375" style="93" customWidth="1"/>
    <col min="14898" max="14924" width="3.625" style="93" customWidth="1"/>
    <col min="14925" max="15104" width="9" style="93"/>
    <col min="15105" max="15105" width="2.625" style="93" customWidth="1"/>
    <col min="15106" max="15152" width="3.625" style="93" customWidth="1"/>
    <col min="15153" max="15153" width="2.375" style="93" customWidth="1"/>
    <col min="15154" max="15180" width="3.625" style="93" customWidth="1"/>
    <col min="15181" max="15360" width="9" style="93"/>
    <col min="15361" max="15361" width="2.625" style="93" customWidth="1"/>
    <col min="15362" max="15408" width="3.625" style="93" customWidth="1"/>
    <col min="15409" max="15409" width="2.375" style="93" customWidth="1"/>
    <col min="15410" max="15436" width="3.625" style="93" customWidth="1"/>
    <col min="15437" max="15616" width="9" style="93"/>
    <col min="15617" max="15617" width="2.625" style="93" customWidth="1"/>
    <col min="15618" max="15664" width="3.625" style="93" customWidth="1"/>
    <col min="15665" max="15665" width="2.375" style="93" customWidth="1"/>
    <col min="15666" max="15692" width="3.625" style="93" customWidth="1"/>
    <col min="15693" max="15872" width="9" style="93"/>
    <col min="15873" max="15873" width="2.625" style="93" customWidth="1"/>
    <col min="15874" max="15920" width="3.625" style="93" customWidth="1"/>
    <col min="15921" max="15921" width="2.375" style="93" customWidth="1"/>
    <col min="15922" max="15948" width="3.625" style="93" customWidth="1"/>
    <col min="15949" max="16128" width="9" style="93"/>
    <col min="16129" max="16129" width="2.625" style="93" customWidth="1"/>
    <col min="16130" max="16176" width="3.625" style="93" customWidth="1"/>
    <col min="16177" max="16177" width="2.375" style="93" customWidth="1"/>
    <col min="16178" max="16204" width="3.625" style="93" customWidth="1"/>
    <col min="16205" max="16384" width="9" style="93"/>
  </cols>
  <sheetData>
    <row r="1" spans="2:50">
      <c r="B1" s="308" t="s">
        <v>482</v>
      </c>
      <c r="K1" s="893" t="s">
        <v>324</v>
      </c>
      <c r="L1" s="893"/>
      <c r="M1" s="894" t="s">
        <v>481</v>
      </c>
      <c r="N1" s="895"/>
      <c r="O1" s="895"/>
      <c r="P1" s="895"/>
      <c r="Q1" s="895"/>
      <c r="R1" s="895"/>
      <c r="S1" s="896"/>
      <c r="AQ1" s="306"/>
      <c r="AR1" s="306"/>
      <c r="AS1" s="241"/>
      <c r="AT1" s="306"/>
      <c r="AU1" s="306"/>
      <c r="AV1" s="307" t="s">
        <v>480</v>
      </c>
      <c r="AX1" s="94"/>
    </row>
    <row r="2" spans="2:50">
      <c r="AQ2" s="306"/>
      <c r="AR2" s="306"/>
      <c r="AS2" s="306"/>
      <c r="AT2" s="306"/>
      <c r="AU2" s="306"/>
      <c r="AV2" s="306"/>
      <c r="AW2" s="306"/>
    </row>
    <row r="3" spans="2:50">
      <c r="F3" s="305"/>
      <c r="H3" s="64" t="s">
        <v>484</v>
      </c>
    </row>
    <row r="4" spans="2:50" ht="14.25" thickBot="1">
      <c r="B4" s="94" t="s">
        <v>479</v>
      </c>
    </row>
    <row r="5" spans="2:50">
      <c r="B5" s="867"/>
      <c r="C5" s="868"/>
      <c r="D5" s="868"/>
      <c r="E5" s="868"/>
      <c r="F5" s="868"/>
      <c r="G5" s="868"/>
      <c r="H5" s="868"/>
      <c r="I5" s="869"/>
      <c r="J5" s="866" t="s">
        <v>478</v>
      </c>
      <c r="K5" s="866"/>
      <c r="L5" s="866"/>
      <c r="M5" s="866"/>
      <c r="N5" s="866"/>
      <c r="O5" s="866"/>
      <c r="P5" s="866"/>
      <c r="Q5" s="866"/>
      <c r="R5" s="920" t="s">
        <v>429</v>
      </c>
      <c r="S5" s="921"/>
      <c r="T5" s="921"/>
      <c r="U5" s="921"/>
      <c r="V5" s="920" t="s">
        <v>432</v>
      </c>
      <c r="W5" s="921"/>
      <c r="X5" s="921"/>
      <c r="Y5" s="921"/>
      <c r="Z5" s="921"/>
      <c r="AA5" s="921"/>
      <c r="AB5" s="921"/>
      <c r="AC5" s="922"/>
      <c r="AD5" s="921" t="s">
        <v>429</v>
      </c>
      <c r="AE5" s="921"/>
      <c r="AF5" s="921"/>
      <c r="AG5" s="922"/>
      <c r="AH5" s="923" t="s">
        <v>315</v>
      </c>
      <c r="AI5" s="868"/>
      <c r="AJ5" s="868"/>
      <c r="AK5" s="868"/>
      <c r="AL5" s="914" t="s">
        <v>387</v>
      </c>
      <c r="AM5" s="915"/>
      <c r="AN5" s="915"/>
      <c r="AO5" s="915"/>
      <c r="AP5" s="915"/>
      <c r="AQ5" s="915"/>
      <c r="AR5" s="915"/>
      <c r="AS5" s="915"/>
      <c r="AT5" s="915"/>
      <c r="AU5" s="915"/>
      <c r="AV5" s="916"/>
    </row>
    <row r="6" spans="2:50" ht="14.25" thickBot="1">
      <c r="B6" s="870"/>
      <c r="C6" s="871"/>
      <c r="D6" s="871"/>
      <c r="E6" s="871"/>
      <c r="F6" s="871"/>
      <c r="G6" s="871"/>
      <c r="H6" s="871"/>
      <c r="I6" s="872"/>
      <c r="J6" s="892" t="s">
        <v>477</v>
      </c>
      <c r="K6" s="886"/>
      <c r="L6" s="886" t="s">
        <v>476</v>
      </c>
      <c r="M6" s="886"/>
      <c r="N6" s="886" t="s">
        <v>475</v>
      </c>
      <c r="O6" s="886"/>
      <c r="P6" s="886" t="s">
        <v>474</v>
      </c>
      <c r="Q6" s="887"/>
      <c r="R6" s="892" t="s">
        <v>473</v>
      </c>
      <c r="S6" s="886"/>
      <c r="T6" s="886" t="s">
        <v>472</v>
      </c>
      <c r="U6" s="926"/>
      <c r="V6" s="892" t="s">
        <v>471</v>
      </c>
      <c r="W6" s="886"/>
      <c r="X6" s="886" t="s">
        <v>470</v>
      </c>
      <c r="Y6" s="886"/>
      <c r="Z6" s="886" t="s">
        <v>469</v>
      </c>
      <c r="AA6" s="886"/>
      <c r="AB6" s="886" t="s">
        <v>468</v>
      </c>
      <c r="AC6" s="887"/>
      <c r="AD6" s="925" t="s">
        <v>467</v>
      </c>
      <c r="AE6" s="886"/>
      <c r="AF6" s="886" t="s">
        <v>466</v>
      </c>
      <c r="AG6" s="887"/>
      <c r="AH6" s="924"/>
      <c r="AI6" s="871"/>
      <c r="AJ6" s="871"/>
      <c r="AK6" s="871"/>
      <c r="AL6" s="917"/>
      <c r="AM6" s="918"/>
      <c r="AN6" s="918"/>
      <c r="AO6" s="918"/>
      <c r="AP6" s="918"/>
      <c r="AQ6" s="918"/>
      <c r="AR6" s="918"/>
      <c r="AS6" s="918"/>
      <c r="AT6" s="918"/>
      <c r="AU6" s="918"/>
      <c r="AV6" s="919"/>
    </row>
    <row r="7" spans="2:50">
      <c r="B7" s="879" t="s">
        <v>465</v>
      </c>
      <c r="C7" s="880"/>
      <c r="D7" s="880"/>
      <c r="E7" s="880"/>
      <c r="F7" s="880"/>
      <c r="G7" s="881"/>
      <c r="H7" s="1158" t="s">
        <v>464</v>
      </c>
      <c r="I7" s="1159"/>
      <c r="J7" s="828">
        <v>15</v>
      </c>
      <c r="K7" s="829"/>
      <c r="L7" s="877">
        <v>14</v>
      </c>
      <c r="M7" s="878"/>
      <c r="N7" s="901" t="s">
        <v>462</v>
      </c>
      <c r="O7" s="902"/>
      <c r="P7" s="877">
        <v>13</v>
      </c>
      <c r="Q7" s="878"/>
      <c r="R7" s="830" t="s">
        <v>462</v>
      </c>
      <c r="S7" s="831"/>
      <c r="T7" s="832" t="s">
        <v>462</v>
      </c>
      <c r="U7" s="833"/>
      <c r="V7" s="828">
        <v>15</v>
      </c>
      <c r="W7" s="829"/>
      <c r="X7" s="877">
        <v>18</v>
      </c>
      <c r="Y7" s="829"/>
      <c r="Z7" s="877">
        <v>19</v>
      </c>
      <c r="AA7" s="829"/>
      <c r="AB7" s="877">
        <v>13</v>
      </c>
      <c r="AC7" s="927"/>
      <c r="AD7" s="830" t="s">
        <v>462</v>
      </c>
      <c r="AE7" s="831"/>
      <c r="AF7" s="832" t="s">
        <v>462</v>
      </c>
      <c r="AG7" s="833"/>
      <c r="AH7" s="828"/>
      <c r="AI7" s="829"/>
      <c r="AJ7" s="910"/>
      <c r="AK7" s="911"/>
      <c r="AL7" s="1065"/>
      <c r="AM7" s="1066"/>
      <c r="AN7" s="1066"/>
      <c r="AO7" s="1066"/>
      <c r="AP7" s="1066"/>
      <c r="AQ7" s="1066"/>
      <c r="AR7" s="1066"/>
      <c r="AS7" s="1066"/>
      <c r="AT7" s="1066"/>
      <c r="AU7" s="1066"/>
      <c r="AV7" s="1067"/>
    </row>
    <row r="8" spans="2:50">
      <c r="B8" s="879"/>
      <c r="C8" s="880"/>
      <c r="D8" s="880"/>
      <c r="E8" s="880"/>
      <c r="F8" s="880"/>
      <c r="G8" s="881"/>
      <c r="H8" s="1158" t="s">
        <v>463</v>
      </c>
      <c r="I8" s="1159"/>
      <c r="J8" s="950">
        <v>8</v>
      </c>
      <c r="K8" s="951"/>
      <c r="L8" s="951"/>
      <c r="M8" s="951"/>
      <c r="N8" s="951"/>
      <c r="O8" s="951"/>
      <c r="P8" s="951"/>
      <c r="Q8" s="952"/>
      <c r="R8" s="932" t="s">
        <v>462</v>
      </c>
      <c r="S8" s="933"/>
      <c r="T8" s="937" t="s">
        <v>462</v>
      </c>
      <c r="U8" s="1164"/>
      <c r="V8" s="950">
        <v>8</v>
      </c>
      <c r="W8" s="951"/>
      <c r="X8" s="951"/>
      <c r="Y8" s="951"/>
      <c r="Z8" s="951"/>
      <c r="AA8" s="951"/>
      <c r="AB8" s="951"/>
      <c r="AC8" s="952"/>
      <c r="AD8" s="932" t="s">
        <v>462</v>
      </c>
      <c r="AE8" s="933"/>
      <c r="AF8" s="937" t="s">
        <v>462</v>
      </c>
      <c r="AG8" s="938"/>
      <c r="AH8" s="828"/>
      <c r="AI8" s="829"/>
      <c r="AJ8" s="910"/>
      <c r="AK8" s="911"/>
      <c r="AL8" s="939"/>
      <c r="AM8" s="940"/>
      <c r="AN8" s="940"/>
      <c r="AO8" s="940"/>
      <c r="AP8" s="940"/>
      <c r="AQ8" s="940"/>
      <c r="AR8" s="940"/>
      <c r="AS8" s="940"/>
      <c r="AT8" s="940"/>
      <c r="AU8" s="940"/>
      <c r="AV8" s="941"/>
    </row>
    <row r="9" spans="2:50">
      <c r="B9" s="879"/>
      <c r="C9" s="880"/>
      <c r="D9" s="880"/>
      <c r="E9" s="880"/>
      <c r="F9" s="880"/>
      <c r="G9" s="881"/>
      <c r="H9" s="882" t="s">
        <v>433</v>
      </c>
      <c r="I9" s="883"/>
      <c r="J9" s="884" t="s">
        <v>461</v>
      </c>
      <c r="K9" s="885"/>
      <c r="L9" s="897">
        <f>+L7*$J$8</f>
        <v>112</v>
      </c>
      <c r="M9" s="897"/>
      <c r="N9" s="847" t="s">
        <v>451</v>
      </c>
      <c r="O9" s="847"/>
      <c r="P9" s="897">
        <f>+P7*$J$8</f>
        <v>104</v>
      </c>
      <c r="Q9" s="897"/>
      <c r="R9" s="846" t="s">
        <v>451</v>
      </c>
      <c r="S9" s="847"/>
      <c r="T9" s="847" t="s">
        <v>451</v>
      </c>
      <c r="U9" s="848"/>
      <c r="V9" s="846" t="s">
        <v>451</v>
      </c>
      <c r="W9" s="847"/>
      <c r="X9" s="847" t="s">
        <v>451</v>
      </c>
      <c r="Y9" s="847"/>
      <c r="Z9" s="847" t="s">
        <v>451</v>
      </c>
      <c r="AA9" s="847"/>
      <c r="AB9" s="847" t="s">
        <v>451</v>
      </c>
      <c r="AC9" s="848"/>
      <c r="AD9" s="846" t="s">
        <v>451</v>
      </c>
      <c r="AE9" s="847"/>
      <c r="AF9" s="847" t="s">
        <v>451</v>
      </c>
      <c r="AG9" s="848"/>
      <c r="AH9" s="908">
        <f>SUM(J9:AG9)</f>
        <v>216</v>
      </c>
      <c r="AI9" s="909"/>
      <c r="AJ9" s="910"/>
      <c r="AK9" s="911"/>
      <c r="AL9" s="939"/>
      <c r="AM9" s="940"/>
      <c r="AN9" s="940"/>
      <c r="AO9" s="940"/>
      <c r="AP9" s="940"/>
      <c r="AQ9" s="940"/>
      <c r="AR9" s="940"/>
      <c r="AS9" s="940"/>
      <c r="AT9" s="940"/>
      <c r="AU9" s="940"/>
      <c r="AV9" s="941"/>
    </row>
    <row r="10" spans="2:50">
      <c r="B10" s="858"/>
      <c r="C10" s="859"/>
      <c r="D10" s="859"/>
      <c r="E10" s="859"/>
      <c r="F10" s="859"/>
      <c r="G10" s="860"/>
      <c r="H10" s="873" t="s">
        <v>414</v>
      </c>
      <c r="I10" s="874"/>
      <c r="J10" s="875">
        <f>+J7*$J$8</f>
        <v>120</v>
      </c>
      <c r="K10" s="876"/>
      <c r="L10" s="844" t="s">
        <v>451</v>
      </c>
      <c r="M10" s="844"/>
      <c r="N10" s="844" t="s">
        <v>451</v>
      </c>
      <c r="O10" s="844"/>
      <c r="P10" s="844" t="s">
        <v>451</v>
      </c>
      <c r="Q10" s="845"/>
      <c r="R10" s="834" t="s">
        <v>451</v>
      </c>
      <c r="S10" s="835"/>
      <c r="T10" s="835" t="s">
        <v>451</v>
      </c>
      <c r="U10" s="836"/>
      <c r="V10" s="1165">
        <f>+V7*$V$8</f>
        <v>120</v>
      </c>
      <c r="W10" s="1166"/>
      <c r="X10" s="930">
        <f>+X7*$V$8</f>
        <v>144</v>
      </c>
      <c r="Y10" s="931"/>
      <c r="Z10" s="930">
        <f>+Z7*$V$8</f>
        <v>152</v>
      </c>
      <c r="AA10" s="931"/>
      <c r="AB10" s="930">
        <f>+AB7*$V$8</f>
        <v>104</v>
      </c>
      <c r="AC10" s="942"/>
      <c r="AD10" s="834" t="s">
        <v>451</v>
      </c>
      <c r="AE10" s="835"/>
      <c r="AF10" s="835" t="s">
        <v>451</v>
      </c>
      <c r="AG10" s="836"/>
      <c r="AH10" s="837">
        <f>SUM(J10:AG10)</f>
        <v>640</v>
      </c>
      <c r="AI10" s="838"/>
      <c r="AJ10" s="838"/>
      <c r="AK10" s="912"/>
      <c r="AL10" s="943"/>
      <c r="AM10" s="944"/>
      <c r="AN10" s="944"/>
      <c r="AO10" s="944"/>
      <c r="AP10" s="944"/>
      <c r="AQ10" s="944"/>
      <c r="AR10" s="944"/>
      <c r="AS10" s="944"/>
      <c r="AT10" s="944"/>
      <c r="AU10" s="944"/>
      <c r="AV10" s="945"/>
    </row>
    <row r="11" spans="2:50">
      <c r="B11" s="1138" t="s">
        <v>460</v>
      </c>
      <c r="C11" s="1139"/>
      <c r="D11" s="1139"/>
      <c r="E11" s="1139"/>
      <c r="F11" s="1139"/>
      <c r="G11" s="1139"/>
      <c r="H11" s="1139"/>
      <c r="I11" s="1140"/>
      <c r="J11" s="891">
        <v>0.35</v>
      </c>
      <c r="K11" s="839"/>
      <c r="L11" s="839">
        <v>0.7</v>
      </c>
      <c r="M11" s="839"/>
      <c r="N11" s="839">
        <v>0.8</v>
      </c>
      <c r="O11" s="839"/>
      <c r="P11" s="839">
        <v>0.5</v>
      </c>
      <c r="Q11" s="840"/>
      <c r="R11" s="841" t="s">
        <v>451</v>
      </c>
      <c r="S11" s="842"/>
      <c r="T11" s="842" t="s">
        <v>451</v>
      </c>
      <c r="U11" s="843"/>
      <c r="V11" s="913">
        <v>0.45</v>
      </c>
      <c r="W11" s="906"/>
      <c r="X11" s="906">
        <v>0.6</v>
      </c>
      <c r="Y11" s="906"/>
      <c r="Z11" s="906">
        <v>0.6</v>
      </c>
      <c r="AA11" s="906"/>
      <c r="AB11" s="906">
        <v>0.35</v>
      </c>
      <c r="AC11" s="907"/>
      <c r="AD11" s="841" t="s">
        <v>451</v>
      </c>
      <c r="AE11" s="842"/>
      <c r="AF11" s="842" t="s">
        <v>451</v>
      </c>
      <c r="AG11" s="849"/>
      <c r="AH11" s="946"/>
      <c r="AI11" s="947"/>
      <c r="AJ11" s="948"/>
      <c r="AK11" s="949"/>
      <c r="AL11" s="903"/>
      <c r="AM11" s="904"/>
      <c r="AN11" s="904"/>
      <c r="AO11" s="904"/>
      <c r="AP11" s="904"/>
      <c r="AQ11" s="904"/>
      <c r="AR11" s="904"/>
      <c r="AS11" s="904"/>
      <c r="AT11" s="904"/>
      <c r="AU11" s="904"/>
      <c r="AV11" s="905"/>
    </row>
    <row r="12" spans="2:50">
      <c r="B12" s="955" t="s">
        <v>459</v>
      </c>
      <c r="C12" s="956"/>
      <c r="D12" s="956"/>
      <c r="E12" s="956"/>
      <c r="F12" s="956"/>
      <c r="G12" s="957"/>
      <c r="H12" s="953" t="s">
        <v>433</v>
      </c>
      <c r="I12" s="954"/>
      <c r="J12" s="898" t="s">
        <v>451</v>
      </c>
      <c r="K12" s="899"/>
      <c r="L12" s="900">
        <f>+L9*L11</f>
        <v>78.399999999999991</v>
      </c>
      <c r="M12" s="900"/>
      <c r="N12" s="842" t="s">
        <v>451</v>
      </c>
      <c r="O12" s="843"/>
      <c r="P12" s="900">
        <f>+P9*P11</f>
        <v>52</v>
      </c>
      <c r="Q12" s="900"/>
      <c r="R12" s="841" t="s">
        <v>451</v>
      </c>
      <c r="S12" s="842"/>
      <c r="T12" s="842" t="s">
        <v>451</v>
      </c>
      <c r="U12" s="843"/>
      <c r="V12" s="846" t="s">
        <v>451</v>
      </c>
      <c r="W12" s="847"/>
      <c r="X12" s="847" t="s">
        <v>451</v>
      </c>
      <c r="Y12" s="847"/>
      <c r="Z12" s="847" t="s">
        <v>451</v>
      </c>
      <c r="AA12" s="847"/>
      <c r="AB12" s="847" t="s">
        <v>451</v>
      </c>
      <c r="AC12" s="848"/>
      <c r="AD12" s="841" t="s">
        <v>451</v>
      </c>
      <c r="AE12" s="842"/>
      <c r="AF12" s="842" t="s">
        <v>451</v>
      </c>
      <c r="AG12" s="849"/>
      <c r="AH12" s="850">
        <f t="shared" ref="AH12:AH25" si="0">SUM(J12:AG12)</f>
        <v>130.39999999999998</v>
      </c>
      <c r="AI12" s="851"/>
      <c r="AJ12" s="851">
        <f>SUM(AH12:AI13)</f>
        <v>440.39999999999992</v>
      </c>
      <c r="AK12" s="852"/>
      <c r="AL12" s="934"/>
      <c r="AM12" s="935"/>
      <c r="AN12" s="935"/>
      <c r="AO12" s="935"/>
      <c r="AP12" s="935"/>
      <c r="AQ12" s="935"/>
      <c r="AR12" s="935"/>
      <c r="AS12" s="935"/>
      <c r="AT12" s="935"/>
      <c r="AU12" s="935"/>
      <c r="AV12" s="936"/>
    </row>
    <row r="13" spans="2:50">
      <c r="B13" s="858"/>
      <c r="C13" s="859"/>
      <c r="D13" s="859"/>
      <c r="E13" s="859"/>
      <c r="F13" s="859"/>
      <c r="G13" s="860"/>
      <c r="H13" s="873" t="s">
        <v>414</v>
      </c>
      <c r="I13" s="874"/>
      <c r="J13" s="875">
        <f>+J10*J11</f>
        <v>42</v>
      </c>
      <c r="K13" s="876"/>
      <c r="L13" s="844" t="s">
        <v>451</v>
      </c>
      <c r="M13" s="844"/>
      <c r="N13" s="844" t="s">
        <v>451</v>
      </c>
      <c r="O13" s="844"/>
      <c r="P13" s="844" t="s">
        <v>451</v>
      </c>
      <c r="Q13" s="845"/>
      <c r="R13" s="834" t="s">
        <v>451</v>
      </c>
      <c r="S13" s="835"/>
      <c r="T13" s="835" t="s">
        <v>451</v>
      </c>
      <c r="U13" s="888"/>
      <c r="V13" s="889">
        <f>+V10*V11</f>
        <v>54</v>
      </c>
      <c r="W13" s="890"/>
      <c r="X13" s="928">
        <f>+X10*X11</f>
        <v>86.399999999999991</v>
      </c>
      <c r="Y13" s="890"/>
      <c r="Z13" s="928">
        <f>+Z10*Z11</f>
        <v>91.2</v>
      </c>
      <c r="AA13" s="890"/>
      <c r="AB13" s="928">
        <f>+AB10*AB11</f>
        <v>36.4</v>
      </c>
      <c r="AC13" s="929"/>
      <c r="AD13" s="834" t="s">
        <v>451</v>
      </c>
      <c r="AE13" s="835"/>
      <c r="AF13" s="835" t="s">
        <v>451</v>
      </c>
      <c r="AG13" s="836"/>
      <c r="AH13" s="837">
        <f t="shared" si="0"/>
        <v>309.99999999999994</v>
      </c>
      <c r="AI13" s="838"/>
      <c r="AJ13" s="838"/>
      <c r="AK13" s="912"/>
      <c r="AL13" s="943"/>
      <c r="AM13" s="944"/>
      <c r="AN13" s="944"/>
      <c r="AO13" s="944"/>
      <c r="AP13" s="944"/>
      <c r="AQ13" s="944"/>
      <c r="AR13" s="944"/>
      <c r="AS13" s="944"/>
      <c r="AT13" s="944"/>
      <c r="AU13" s="944"/>
      <c r="AV13" s="945"/>
    </row>
    <row r="14" spans="2:50">
      <c r="B14" s="955" t="s">
        <v>458</v>
      </c>
      <c r="C14" s="956"/>
      <c r="D14" s="956"/>
      <c r="E14" s="956"/>
      <c r="F14" s="956"/>
      <c r="G14" s="957"/>
      <c r="H14" s="953" t="s">
        <v>433</v>
      </c>
      <c r="I14" s="954"/>
      <c r="J14" s="898" t="s">
        <v>451</v>
      </c>
      <c r="K14" s="899"/>
      <c r="L14" s="900">
        <f>31*24-L9</f>
        <v>632</v>
      </c>
      <c r="M14" s="900"/>
      <c r="N14" s="842" t="s">
        <v>451</v>
      </c>
      <c r="O14" s="842"/>
      <c r="P14" s="900">
        <f>30*24-P9</f>
        <v>616</v>
      </c>
      <c r="Q14" s="966"/>
      <c r="R14" s="841" t="s">
        <v>451</v>
      </c>
      <c r="S14" s="842"/>
      <c r="T14" s="842" t="s">
        <v>451</v>
      </c>
      <c r="U14" s="843"/>
      <c r="V14" s="841" t="s">
        <v>451</v>
      </c>
      <c r="W14" s="842"/>
      <c r="X14" s="842" t="s">
        <v>451</v>
      </c>
      <c r="Y14" s="842"/>
      <c r="Z14" s="842" t="s">
        <v>451</v>
      </c>
      <c r="AA14" s="842"/>
      <c r="AB14" s="842" t="s">
        <v>451</v>
      </c>
      <c r="AC14" s="849"/>
      <c r="AD14" s="841" t="s">
        <v>451</v>
      </c>
      <c r="AE14" s="842"/>
      <c r="AF14" s="842" t="s">
        <v>451</v>
      </c>
      <c r="AG14" s="849"/>
      <c r="AH14" s="850">
        <f t="shared" si="0"/>
        <v>1248</v>
      </c>
      <c r="AI14" s="851"/>
      <c r="AJ14" s="851">
        <f>SUM(AH14:AI15)</f>
        <v>7160</v>
      </c>
      <c r="AK14" s="852"/>
      <c r="AL14" s="934"/>
      <c r="AM14" s="935"/>
      <c r="AN14" s="935"/>
      <c r="AO14" s="935"/>
      <c r="AP14" s="935"/>
      <c r="AQ14" s="935"/>
      <c r="AR14" s="935"/>
      <c r="AS14" s="935"/>
      <c r="AT14" s="935"/>
      <c r="AU14" s="935"/>
      <c r="AV14" s="936"/>
    </row>
    <row r="15" spans="2:50" ht="14.25" thickBot="1">
      <c r="B15" s="879"/>
      <c r="C15" s="880"/>
      <c r="D15" s="880"/>
      <c r="E15" s="880"/>
      <c r="F15" s="880"/>
      <c r="G15" s="881"/>
      <c r="H15" s="960" t="s">
        <v>414</v>
      </c>
      <c r="I15" s="961"/>
      <c r="J15" s="962">
        <f>30*24-J10</f>
        <v>600</v>
      </c>
      <c r="K15" s="963"/>
      <c r="L15" s="964" t="s">
        <v>451</v>
      </c>
      <c r="M15" s="964"/>
      <c r="N15" s="964" t="s">
        <v>451</v>
      </c>
      <c r="O15" s="964"/>
      <c r="P15" s="964" t="s">
        <v>451</v>
      </c>
      <c r="Q15" s="965"/>
      <c r="R15" s="967">
        <f>31*24</f>
        <v>744</v>
      </c>
      <c r="S15" s="959"/>
      <c r="T15" s="959">
        <f>30*24</f>
        <v>720</v>
      </c>
      <c r="U15" s="968"/>
      <c r="V15" s="967">
        <f>31*24-V10</f>
        <v>624</v>
      </c>
      <c r="W15" s="959"/>
      <c r="X15" s="959">
        <f>31*24-X10</f>
        <v>600</v>
      </c>
      <c r="Y15" s="959"/>
      <c r="Z15" s="959">
        <f>28*24-Z10</f>
        <v>520</v>
      </c>
      <c r="AA15" s="959"/>
      <c r="AB15" s="959">
        <f>31*24-AB10</f>
        <v>640</v>
      </c>
      <c r="AC15" s="972"/>
      <c r="AD15" s="958">
        <f>30*24</f>
        <v>720</v>
      </c>
      <c r="AE15" s="959"/>
      <c r="AF15" s="959">
        <f>31*24</f>
        <v>744</v>
      </c>
      <c r="AG15" s="972"/>
      <c r="AH15" s="973">
        <f t="shared" si="0"/>
        <v>5912</v>
      </c>
      <c r="AI15" s="853"/>
      <c r="AJ15" s="853"/>
      <c r="AK15" s="854"/>
      <c r="AL15" s="974"/>
      <c r="AM15" s="975"/>
      <c r="AN15" s="975"/>
      <c r="AO15" s="975"/>
      <c r="AP15" s="975"/>
      <c r="AQ15" s="975"/>
      <c r="AR15" s="975"/>
      <c r="AS15" s="975"/>
      <c r="AT15" s="975"/>
      <c r="AU15" s="975"/>
      <c r="AV15" s="976"/>
    </row>
    <row r="16" spans="2:50" ht="14.25" thickTop="1">
      <c r="B16" s="855" t="s">
        <v>457</v>
      </c>
      <c r="C16" s="856"/>
      <c r="D16" s="856"/>
      <c r="E16" s="856"/>
      <c r="F16" s="856"/>
      <c r="G16" s="857"/>
      <c r="H16" s="861" t="s">
        <v>433</v>
      </c>
      <c r="I16" s="862"/>
      <c r="J16" s="863" t="s">
        <v>451</v>
      </c>
      <c r="K16" s="864"/>
      <c r="L16" s="865">
        <f>L12*'様式11-5'!$P$21+L14*'様式11-5'!$W$21</f>
        <v>374.14400000000001</v>
      </c>
      <c r="M16" s="865"/>
      <c r="N16" s="969" t="s">
        <v>451</v>
      </c>
      <c r="O16" s="969"/>
      <c r="P16" s="865">
        <f>P12*'様式11-5'!$P$21+P14*'様式11-5'!$W$21</f>
        <v>287.52</v>
      </c>
      <c r="Q16" s="865"/>
      <c r="R16" s="970" t="s">
        <v>451</v>
      </c>
      <c r="S16" s="969"/>
      <c r="T16" s="969" t="s">
        <v>451</v>
      </c>
      <c r="U16" s="971"/>
      <c r="V16" s="970" t="s">
        <v>451</v>
      </c>
      <c r="W16" s="969"/>
      <c r="X16" s="969" t="s">
        <v>451</v>
      </c>
      <c r="Y16" s="969"/>
      <c r="Z16" s="969" t="s">
        <v>451</v>
      </c>
      <c r="AA16" s="969"/>
      <c r="AB16" s="969" t="s">
        <v>451</v>
      </c>
      <c r="AC16" s="977"/>
      <c r="AD16" s="978" t="s">
        <v>451</v>
      </c>
      <c r="AE16" s="969"/>
      <c r="AF16" s="969" t="s">
        <v>451</v>
      </c>
      <c r="AG16" s="977"/>
      <c r="AH16" s="979">
        <f t="shared" si="0"/>
        <v>661.66399999999999</v>
      </c>
      <c r="AI16" s="980"/>
      <c r="AJ16" s="980">
        <f>SUM(AH16:AI17)</f>
        <v>2727.1840000000002</v>
      </c>
      <c r="AK16" s="981"/>
      <c r="AL16" s="982"/>
      <c r="AM16" s="983"/>
      <c r="AN16" s="983"/>
      <c r="AO16" s="983"/>
      <c r="AP16" s="983"/>
      <c r="AQ16" s="983"/>
      <c r="AR16" s="983"/>
      <c r="AS16" s="983"/>
      <c r="AT16" s="983"/>
      <c r="AU16" s="983"/>
      <c r="AV16" s="984"/>
    </row>
    <row r="17" spans="2:50">
      <c r="B17" s="858"/>
      <c r="C17" s="859"/>
      <c r="D17" s="859"/>
      <c r="E17" s="859"/>
      <c r="F17" s="859"/>
      <c r="G17" s="860"/>
      <c r="H17" s="873" t="s">
        <v>414</v>
      </c>
      <c r="I17" s="874"/>
      <c r="J17" s="875">
        <f>J13*'様式11-5'!$P$21+J15*'様式11-5'!$W$21</f>
        <v>252.72</v>
      </c>
      <c r="K17" s="876"/>
      <c r="L17" s="844" t="s">
        <v>451</v>
      </c>
      <c r="M17" s="844"/>
      <c r="N17" s="844" t="s">
        <v>451</v>
      </c>
      <c r="O17" s="844"/>
      <c r="P17" s="844" t="s">
        <v>451</v>
      </c>
      <c r="Q17" s="845"/>
      <c r="R17" s="987">
        <f>R15*'様式11-5'!$W$21</f>
        <v>148.80000000000001</v>
      </c>
      <c r="S17" s="988"/>
      <c r="T17" s="986">
        <f>T15*'様式11-5'!$W$21</f>
        <v>144</v>
      </c>
      <c r="U17" s="989"/>
      <c r="V17" s="875">
        <f>V13*'様式11-5'!$Q$21+V15*'様式11-5'!$W$21</f>
        <v>276</v>
      </c>
      <c r="W17" s="876"/>
      <c r="X17" s="928">
        <f>X13*'様式11-5'!$Q$21+X15*'様式11-5'!$W$21</f>
        <v>361.91999999999996</v>
      </c>
      <c r="Y17" s="890"/>
      <c r="Z17" s="928">
        <f>Z13*'様式11-5'!$Q$21+Z15*'様式11-5'!$W$21</f>
        <v>359.36</v>
      </c>
      <c r="AA17" s="890"/>
      <c r="AB17" s="928">
        <f>AB13*'様式11-5'!$Q$21+AB15*'様式11-5'!$W$21</f>
        <v>229.92</v>
      </c>
      <c r="AC17" s="929"/>
      <c r="AD17" s="985">
        <f>AD15*'様式11-5'!$W$21</f>
        <v>144</v>
      </c>
      <c r="AE17" s="986"/>
      <c r="AF17" s="985">
        <f>AF15*'様式11-5'!$W$21</f>
        <v>148.80000000000001</v>
      </c>
      <c r="AG17" s="986"/>
      <c r="AH17" s="837">
        <f t="shared" si="0"/>
        <v>2065.5200000000004</v>
      </c>
      <c r="AI17" s="838"/>
      <c r="AJ17" s="838"/>
      <c r="AK17" s="912"/>
      <c r="AL17" s="943"/>
      <c r="AM17" s="944"/>
      <c r="AN17" s="944"/>
      <c r="AO17" s="944"/>
      <c r="AP17" s="944"/>
      <c r="AQ17" s="944"/>
      <c r="AR17" s="944"/>
      <c r="AS17" s="944"/>
      <c r="AT17" s="944"/>
      <c r="AU17" s="944"/>
      <c r="AV17" s="945"/>
    </row>
    <row r="18" spans="2:50">
      <c r="B18" s="955" t="s">
        <v>456</v>
      </c>
      <c r="C18" s="956"/>
      <c r="D18" s="956"/>
      <c r="E18" s="956"/>
      <c r="F18" s="956"/>
      <c r="G18" s="957"/>
      <c r="H18" s="953" t="s">
        <v>433</v>
      </c>
      <c r="I18" s="954"/>
      <c r="J18" s="898" t="s">
        <v>451</v>
      </c>
      <c r="K18" s="899"/>
      <c r="L18" s="900">
        <f>L9*'様式11-5'!$P$59+L14*'様式11-5'!$W$59</f>
        <v>842.55999999999983</v>
      </c>
      <c r="M18" s="900"/>
      <c r="N18" s="991" t="s">
        <v>451</v>
      </c>
      <c r="O18" s="991"/>
      <c r="P18" s="900">
        <f>P9*'様式11-5'!$P$59+P14*'様式11-5'!$W$59</f>
        <v>811.51999999999987</v>
      </c>
      <c r="Q18" s="900"/>
      <c r="R18" s="990" t="s">
        <v>451</v>
      </c>
      <c r="S18" s="991"/>
      <c r="T18" s="991" t="s">
        <v>451</v>
      </c>
      <c r="U18" s="992"/>
      <c r="V18" s="990" t="s">
        <v>451</v>
      </c>
      <c r="W18" s="991"/>
      <c r="X18" s="991" t="s">
        <v>451</v>
      </c>
      <c r="Y18" s="991"/>
      <c r="Z18" s="991" t="s">
        <v>451</v>
      </c>
      <c r="AA18" s="991"/>
      <c r="AB18" s="991" t="s">
        <v>451</v>
      </c>
      <c r="AC18" s="994"/>
      <c r="AD18" s="993" t="s">
        <v>451</v>
      </c>
      <c r="AE18" s="991"/>
      <c r="AF18" s="991" t="s">
        <v>451</v>
      </c>
      <c r="AG18" s="994"/>
      <c r="AH18" s="850">
        <f t="shared" si="0"/>
        <v>1654.0799999999997</v>
      </c>
      <c r="AI18" s="851"/>
      <c r="AJ18" s="851">
        <f>SUM(AH18:AI19)</f>
        <v>8675.6799999999985</v>
      </c>
      <c r="AK18" s="852"/>
      <c r="AL18" s="982"/>
      <c r="AM18" s="983"/>
      <c r="AN18" s="983"/>
      <c r="AO18" s="983"/>
      <c r="AP18" s="983"/>
      <c r="AQ18" s="983"/>
      <c r="AR18" s="983"/>
      <c r="AS18" s="983"/>
      <c r="AT18" s="983"/>
      <c r="AU18" s="983"/>
      <c r="AV18" s="984"/>
    </row>
    <row r="19" spans="2:50">
      <c r="B19" s="858"/>
      <c r="C19" s="859"/>
      <c r="D19" s="859"/>
      <c r="E19" s="859"/>
      <c r="F19" s="859"/>
      <c r="G19" s="860"/>
      <c r="H19" s="873" t="s">
        <v>414</v>
      </c>
      <c r="I19" s="874"/>
      <c r="J19" s="875">
        <f>J10*'様式11-5'!$P$59+J15*'様式11-5'!$W$59</f>
        <v>825.59999999999991</v>
      </c>
      <c r="K19" s="876"/>
      <c r="L19" s="844" t="s">
        <v>451</v>
      </c>
      <c r="M19" s="844"/>
      <c r="N19" s="844" t="s">
        <v>451</v>
      </c>
      <c r="O19" s="844"/>
      <c r="P19" s="844" t="s">
        <v>451</v>
      </c>
      <c r="Q19" s="845"/>
      <c r="R19" s="987">
        <f>R15*'様式11-5'!$W$59</f>
        <v>743.99999999999989</v>
      </c>
      <c r="S19" s="986"/>
      <c r="T19" s="988">
        <f>T15*'様式11-5'!$W$59</f>
        <v>719.99999999999989</v>
      </c>
      <c r="U19" s="995"/>
      <c r="V19" s="996">
        <f>V10*'様式11-5'!$Q$59+V15*'様式11-5'!$W$59</f>
        <v>827.99999999999989</v>
      </c>
      <c r="W19" s="997"/>
      <c r="X19" s="998">
        <f>X10*'様式11-5'!$Q$59+X15*'様式11-5'!$W$59</f>
        <v>844.79999999999984</v>
      </c>
      <c r="Y19" s="997"/>
      <c r="Z19" s="998">
        <f>Z10*'様式11-5'!$Q$59+Z15*'様式11-5'!$W$59</f>
        <v>778.39999999999986</v>
      </c>
      <c r="AA19" s="997"/>
      <c r="AB19" s="998">
        <f>AB10*'様式11-5'!$Q$59+AB15*'様式11-5'!$W$59</f>
        <v>816.79999999999984</v>
      </c>
      <c r="AC19" s="999"/>
      <c r="AD19" s="985">
        <f>AD15*'様式11-5'!$W$59</f>
        <v>719.99999999999989</v>
      </c>
      <c r="AE19" s="986"/>
      <c r="AF19" s="985">
        <f>AF15*'様式11-5'!$W$59</f>
        <v>743.99999999999989</v>
      </c>
      <c r="AG19" s="986"/>
      <c r="AH19" s="837">
        <f t="shared" si="0"/>
        <v>7021.5999999999995</v>
      </c>
      <c r="AI19" s="838"/>
      <c r="AJ19" s="838"/>
      <c r="AK19" s="912"/>
      <c r="AL19" s="943"/>
      <c r="AM19" s="944"/>
      <c r="AN19" s="944"/>
      <c r="AO19" s="944"/>
      <c r="AP19" s="944"/>
      <c r="AQ19" s="944"/>
      <c r="AR19" s="944"/>
      <c r="AS19" s="944"/>
      <c r="AT19" s="944"/>
      <c r="AU19" s="944"/>
      <c r="AV19" s="945"/>
    </row>
    <row r="20" spans="2:50">
      <c r="B20" s="955" t="s">
        <v>455</v>
      </c>
      <c r="C20" s="956"/>
      <c r="D20" s="956"/>
      <c r="E20" s="956"/>
      <c r="F20" s="956"/>
      <c r="G20" s="957"/>
      <c r="H20" s="953" t="s">
        <v>433</v>
      </c>
      <c r="I20" s="954"/>
      <c r="J20" s="898" t="s">
        <v>451</v>
      </c>
      <c r="K20" s="899"/>
      <c r="L20" s="900">
        <f>8*'様式11-5'!$T$21</f>
        <v>0</v>
      </c>
      <c r="M20" s="900"/>
      <c r="N20" s="900">
        <f>8*'様式11-5'!$T$21</f>
        <v>0</v>
      </c>
      <c r="O20" s="900"/>
      <c r="P20" s="900">
        <f>8*'様式11-5'!$T$21</f>
        <v>0</v>
      </c>
      <c r="Q20" s="900"/>
      <c r="R20" s="990" t="s">
        <v>451</v>
      </c>
      <c r="S20" s="991"/>
      <c r="T20" s="991" t="s">
        <v>451</v>
      </c>
      <c r="U20" s="992"/>
      <c r="V20" s="990" t="s">
        <v>451</v>
      </c>
      <c r="W20" s="991"/>
      <c r="X20" s="991" t="s">
        <v>451</v>
      </c>
      <c r="Y20" s="991"/>
      <c r="Z20" s="991" t="s">
        <v>451</v>
      </c>
      <c r="AA20" s="991"/>
      <c r="AB20" s="991" t="s">
        <v>451</v>
      </c>
      <c r="AC20" s="994"/>
      <c r="AD20" s="993" t="s">
        <v>451</v>
      </c>
      <c r="AE20" s="991"/>
      <c r="AF20" s="991" t="s">
        <v>451</v>
      </c>
      <c r="AG20" s="994"/>
      <c r="AH20" s="850">
        <f t="shared" si="0"/>
        <v>0</v>
      </c>
      <c r="AI20" s="851"/>
      <c r="AJ20" s="851">
        <f>SUM(AH20:AI21)</f>
        <v>0</v>
      </c>
      <c r="AK20" s="852"/>
      <c r="AL20" s="982"/>
      <c r="AM20" s="983"/>
      <c r="AN20" s="983"/>
      <c r="AO20" s="983"/>
      <c r="AP20" s="983"/>
      <c r="AQ20" s="983"/>
      <c r="AR20" s="983"/>
      <c r="AS20" s="983"/>
      <c r="AT20" s="983"/>
      <c r="AU20" s="983"/>
      <c r="AV20" s="984"/>
    </row>
    <row r="21" spans="2:50">
      <c r="B21" s="858"/>
      <c r="C21" s="859"/>
      <c r="D21" s="859"/>
      <c r="E21" s="859"/>
      <c r="F21" s="859"/>
      <c r="G21" s="860"/>
      <c r="H21" s="873" t="s">
        <v>414</v>
      </c>
      <c r="I21" s="874"/>
      <c r="J21" s="875">
        <f>6*'様式11-5'!$T$21</f>
        <v>0</v>
      </c>
      <c r="K21" s="876"/>
      <c r="L21" s="844" t="s">
        <v>451</v>
      </c>
      <c r="M21" s="844"/>
      <c r="N21" s="844" t="s">
        <v>451</v>
      </c>
      <c r="O21" s="844"/>
      <c r="P21" s="844" t="s">
        <v>451</v>
      </c>
      <c r="Q21" s="845"/>
      <c r="R21" s="1004" t="s">
        <v>451</v>
      </c>
      <c r="S21" s="1002"/>
      <c r="T21" s="1002" t="s">
        <v>451</v>
      </c>
      <c r="U21" s="1000"/>
      <c r="V21" s="1004">
        <f>15*'様式11-5'!$U$21</f>
        <v>0</v>
      </c>
      <c r="W21" s="1002"/>
      <c r="X21" s="1000">
        <f>15*'様式11-5'!$U$21</f>
        <v>0</v>
      </c>
      <c r="Y21" s="1001"/>
      <c r="Z21" s="1002">
        <f>20*'様式11-5'!$U$21</f>
        <v>0</v>
      </c>
      <c r="AA21" s="1002"/>
      <c r="AB21" s="1002">
        <f>15*'様式11-5'!$U$21</f>
        <v>0</v>
      </c>
      <c r="AC21" s="1003"/>
      <c r="AD21" s="1001" t="s">
        <v>451</v>
      </c>
      <c r="AE21" s="1002"/>
      <c r="AF21" s="1002" t="s">
        <v>451</v>
      </c>
      <c r="AG21" s="1003"/>
      <c r="AH21" s="837">
        <f t="shared" si="0"/>
        <v>0</v>
      </c>
      <c r="AI21" s="838"/>
      <c r="AJ21" s="838"/>
      <c r="AK21" s="912"/>
      <c r="AL21" s="943"/>
      <c r="AM21" s="944"/>
      <c r="AN21" s="944"/>
      <c r="AO21" s="944"/>
      <c r="AP21" s="944"/>
      <c r="AQ21" s="944"/>
      <c r="AR21" s="944"/>
      <c r="AS21" s="944"/>
      <c r="AT21" s="944"/>
      <c r="AU21" s="944"/>
      <c r="AV21" s="945"/>
    </row>
    <row r="22" spans="2:50">
      <c r="B22" s="955" t="s">
        <v>454</v>
      </c>
      <c r="C22" s="956"/>
      <c r="D22" s="956"/>
      <c r="E22" s="956"/>
      <c r="F22" s="956"/>
      <c r="G22" s="957"/>
      <c r="H22" s="953" t="s">
        <v>433</v>
      </c>
      <c r="I22" s="954"/>
      <c r="J22" s="898" t="s">
        <v>451</v>
      </c>
      <c r="K22" s="899"/>
      <c r="L22" s="1026">
        <f>L9*'様式11-5'!$P$67+L14*'様式11-5'!$W$67</f>
        <v>1107.2</v>
      </c>
      <c r="M22" s="1026"/>
      <c r="N22" s="991" t="s">
        <v>451</v>
      </c>
      <c r="O22" s="991"/>
      <c r="P22" s="1026">
        <f>P9*'様式11-5'!$P$67+P14*'様式11-5'!$W$67</f>
        <v>1045.5999999999999</v>
      </c>
      <c r="Q22" s="1026"/>
      <c r="R22" s="990" t="s">
        <v>451</v>
      </c>
      <c r="S22" s="991"/>
      <c r="T22" s="991" t="s">
        <v>451</v>
      </c>
      <c r="U22" s="992"/>
      <c r="V22" s="990" t="s">
        <v>451</v>
      </c>
      <c r="W22" s="991"/>
      <c r="X22" s="991" t="s">
        <v>451</v>
      </c>
      <c r="Y22" s="991"/>
      <c r="Z22" s="991" t="s">
        <v>451</v>
      </c>
      <c r="AA22" s="991"/>
      <c r="AB22" s="991" t="s">
        <v>451</v>
      </c>
      <c r="AC22" s="994"/>
      <c r="AD22" s="993" t="s">
        <v>451</v>
      </c>
      <c r="AE22" s="991"/>
      <c r="AF22" s="991" t="s">
        <v>451</v>
      </c>
      <c r="AG22" s="994"/>
      <c r="AH22" s="850">
        <f t="shared" si="0"/>
        <v>2152.8000000000002</v>
      </c>
      <c r="AI22" s="851"/>
      <c r="AJ22" s="851">
        <f>SUM(AH22:AI23)</f>
        <v>9340</v>
      </c>
      <c r="AK22" s="852"/>
      <c r="AL22" s="982"/>
      <c r="AM22" s="983"/>
      <c r="AN22" s="983"/>
      <c r="AO22" s="983"/>
      <c r="AP22" s="983"/>
      <c r="AQ22" s="983"/>
      <c r="AR22" s="983"/>
      <c r="AS22" s="983"/>
      <c r="AT22" s="983"/>
      <c r="AU22" s="983"/>
      <c r="AV22" s="984"/>
    </row>
    <row r="23" spans="2:50" ht="14.25" thickBot="1">
      <c r="B23" s="879"/>
      <c r="C23" s="880"/>
      <c r="D23" s="880"/>
      <c r="E23" s="880"/>
      <c r="F23" s="880"/>
      <c r="G23" s="881"/>
      <c r="H23" s="960" t="s">
        <v>414</v>
      </c>
      <c r="I23" s="961"/>
      <c r="J23" s="1009">
        <f>J10*'様式11-5'!$P$67+J15*'様式11-5'!$W$67</f>
        <v>1140</v>
      </c>
      <c r="K23" s="1010"/>
      <c r="L23" s="964" t="s">
        <v>451</v>
      </c>
      <c r="M23" s="964"/>
      <c r="N23" s="964" t="s">
        <v>451</v>
      </c>
      <c r="O23" s="964"/>
      <c r="P23" s="964" t="s">
        <v>451</v>
      </c>
      <c r="Q23" s="965"/>
      <c r="R23" s="1011">
        <f>R15*'様式11-5'!$W$67</f>
        <v>446.4</v>
      </c>
      <c r="S23" s="1008"/>
      <c r="T23" s="1012">
        <f>T15*'様式11-5'!$W$67</f>
        <v>432</v>
      </c>
      <c r="U23" s="1013"/>
      <c r="V23" s="1024">
        <f>V10*'様式11-5'!$Q$67+V15*'様式11-5'!$W$67</f>
        <v>1034.4000000000001</v>
      </c>
      <c r="W23" s="1025"/>
      <c r="X23" s="1005">
        <f>X10*'様式11-5'!$Q$67+X15*'様式11-5'!$W$67</f>
        <v>1152</v>
      </c>
      <c r="Y23" s="1045"/>
      <c r="Z23" s="1005">
        <f>Z10*'様式11-5'!$Q$67+Z15*'様式11-5'!$W$67</f>
        <v>1148</v>
      </c>
      <c r="AA23" s="1045"/>
      <c r="AB23" s="1005">
        <f>AB10*'様式11-5'!$Q$67+AB15*'様式11-5'!$W$67</f>
        <v>956</v>
      </c>
      <c r="AC23" s="1006"/>
      <c r="AD23" s="1007">
        <f>AD15*'様式11-5'!$W$67</f>
        <v>432</v>
      </c>
      <c r="AE23" s="1008"/>
      <c r="AF23" s="1007">
        <f>AF15*'様式11-5'!$W$67</f>
        <v>446.4</v>
      </c>
      <c r="AG23" s="1008"/>
      <c r="AH23" s="973">
        <f t="shared" si="0"/>
        <v>7187.2</v>
      </c>
      <c r="AI23" s="853"/>
      <c r="AJ23" s="853"/>
      <c r="AK23" s="854"/>
      <c r="AL23" s="1042"/>
      <c r="AM23" s="1043"/>
      <c r="AN23" s="1043"/>
      <c r="AO23" s="1043"/>
      <c r="AP23" s="1043"/>
      <c r="AQ23" s="1043"/>
      <c r="AR23" s="1043"/>
      <c r="AS23" s="1043"/>
      <c r="AT23" s="1043"/>
      <c r="AU23" s="1043"/>
      <c r="AV23" s="1044"/>
    </row>
    <row r="24" spans="2:50">
      <c r="B24" s="1028" t="s">
        <v>453</v>
      </c>
      <c r="C24" s="1029"/>
      <c r="D24" s="1029"/>
      <c r="E24" s="1029"/>
      <c r="F24" s="1029"/>
      <c r="G24" s="1029"/>
      <c r="H24" s="1032" t="s">
        <v>414</v>
      </c>
      <c r="I24" s="1033"/>
      <c r="J24" s="1034">
        <f>J13*'様式11-5'!$AA$21</f>
        <v>208.32</v>
      </c>
      <c r="K24" s="1035"/>
      <c r="L24" s="1036">
        <f>L12*'様式11-5'!$AA$21</f>
        <v>388.86399999999998</v>
      </c>
      <c r="M24" s="1037"/>
      <c r="N24" s="1021" t="s">
        <v>451</v>
      </c>
      <c r="O24" s="1021"/>
      <c r="P24" s="1036">
        <f>P12*'様式11-5'!$AA$21</f>
        <v>257.92</v>
      </c>
      <c r="Q24" s="1038"/>
      <c r="R24" s="1020" t="s">
        <v>451</v>
      </c>
      <c r="S24" s="1021"/>
      <c r="T24" s="1021" t="s">
        <v>451</v>
      </c>
      <c r="U24" s="1022"/>
      <c r="V24" s="1020" t="s">
        <v>451</v>
      </c>
      <c r="W24" s="1021"/>
      <c r="X24" s="1021" t="s">
        <v>451</v>
      </c>
      <c r="Y24" s="1021"/>
      <c r="Z24" s="1021" t="s">
        <v>451</v>
      </c>
      <c r="AA24" s="1021"/>
      <c r="AB24" s="1021" t="s">
        <v>451</v>
      </c>
      <c r="AC24" s="1023"/>
      <c r="AD24" s="1027" t="s">
        <v>451</v>
      </c>
      <c r="AE24" s="1021"/>
      <c r="AF24" s="1021" t="s">
        <v>451</v>
      </c>
      <c r="AG24" s="1023"/>
      <c r="AH24" s="1063">
        <f t="shared" si="0"/>
        <v>855.10400000000004</v>
      </c>
      <c r="AI24" s="1064"/>
      <c r="AJ24" s="1064"/>
      <c r="AK24" s="1064"/>
      <c r="AL24" s="1065"/>
      <c r="AM24" s="1066"/>
      <c r="AN24" s="1066"/>
      <c r="AO24" s="1066"/>
      <c r="AP24" s="1066"/>
      <c r="AQ24" s="1066"/>
      <c r="AR24" s="1066"/>
      <c r="AS24" s="1066"/>
      <c r="AT24" s="1066"/>
      <c r="AU24" s="1066"/>
      <c r="AV24" s="1067"/>
    </row>
    <row r="25" spans="2:50" ht="14.25" thickBot="1">
      <c r="B25" s="1030"/>
      <c r="C25" s="1031"/>
      <c r="D25" s="1031"/>
      <c r="E25" s="1031"/>
      <c r="F25" s="1031"/>
      <c r="G25" s="1031"/>
      <c r="H25" s="1068" t="s">
        <v>413</v>
      </c>
      <c r="I25" s="1069"/>
      <c r="J25" s="1070" t="s">
        <v>451</v>
      </c>
      <c r="K25" s="1071"/>
      <c r="L25" s="1071" t="s">
        <v>451</v>
      </c>
      <c r="M25" s="1071"/>
      <c r="N25" s="1071" t="s">
        <v>451</v>
      </c>
      <c r="O25" s="1071"/>
      <c r="P25" s="1071" t="s">
        <v>451</v>
      </c>
      <c r="Q25" s="1072"/>
      <c r="R25" s="1073" t="s">
        <v>451</v>
      </c>
      <c r="S25" s="1019"/>
      <c r="T25" s="1019" t="s">
        <v>451</v>
      </c>
      <c r="U25" s="1039"/>
      <c r="V25" s="1040">
        <f>V13*'様式11-5'!$AB$21</f>
        <v>248.39999999999998</v>
      </c>
      <c r="W25" s="1041"/>
      <c r="X25" s="1012">
        <f>X13*'様式11-5'!$AB$21</f>
        <v>397.43999999999994</v>
      </c>
      <c r="Y25" s="1017"/>
      <c r="Z25" s="1012">
        <f>Z13*'様式11-5'!$AB$21</f>
        <v>419.52</v>
      </c>
      <c r="AA25" s="1017"/>
      <c r="AB25" s="1012">
        <f>AB13*'様式11-5'!$AB$21</f>
        <v>167.43999999999997</v>
      </c>
      <c r="AC25" s="1013"/>
      <c r="AD25" s="1018" t="s">
        <v>451</v>
      </c>
      <c r="AE25" s="1019"/>
      <c r="AF25" s="1019" t="s">
        <v>451</v>
      </c>
      <c r="AG25" s="1087"/>
      <c r="AH25" s="1088">
        <f t="shared" si="0"/>
        <v>1232.8</v>
      </c>
      <c r="AI25" s="1089"/>
      <c r="AJ25" s="1089"/>
      <c r="AK25" s="1089"/>
      <c r="AL25" s="1014"/>
      <c r="AM25" s="1015"/>
      <c r="AN25" s="1015"/>
      <c r="AO25" s="1015"/>
      <c r="AP25" s="1015"/>
      <c r="AQ25" s="1015"/>
      <c r="AR25" s="1015"/>
      <c r="AS25" s="1015"/>
      <c r="AT25" s="1015"/>
      <c r="AU25" s="1015"/>
      <c r="AV25" s="1016"/>
    </row>
    <row r="26" spans="2:50" ht="14.25" thickBot="1">
      <c r="B26" s="1030" t="s">
        <v>452</v>
      </c>
      <c r="C26" s="1031"/>
      <c r="D26" s="1031"/>
      <c r="E26" s="1031"/>
      <c r="F26" s="1031"/>
      <c r="G26" s="1031"/>
      <c r="H26" s="1031"/>
      <c r="I26" s="1074"/>
      <c r="J26" s="1075">
        <v>9</v>
      </c>
      <c r="K26" s="1076"/>
      <c r="L26" s="1076">
        <v>18</v>
      </c>
      <c r="M26" s="1076"/>
      <c r="N26" s="1076"/>
      <c r="O26" s="1076"/>
      <c r="P26" s="1076">
        <v>33</v>
      </c>
      <c r="Q26" s="1077"/>
      <c r="R26" s="1078" t="s">
        <v>451</v>
      </c>
      <c r="S26" s="1061"/>
      <c r="T26" s="1061" t="s">
        <v>451</v>
      </c>
      <c r="U26" s="1062"/>
      <c r="V26" s="1075"/>
      <c r="W26" s="1076"/>
      <c r="X26" s="1076"/>
      <c r="Y26" s="1076"/>
      <c r="Z26" s="1076"/>
      <c r="AA26" s="1076"/>
      <c r="AB26" s="1076"/>
      <c r="AC26" s="1077"/>
      <c r="AD26" s="1079" t="s">
        <v>451</v>
      </c>
      <c r="AE26" s="1061"/>
      <c r="AF26" s="1061" t="s">
        <v>451</v>
      </c>
      <c r="AG26" s="1080"/>
      <c r="AH26" s="1081">
        <f>SUM(J26:AG26)</f>
        <v>60</v>
      </c>
      <c r="AI26" s="1082"/>
      <c r="AJ26" s="1082"/>
      <c r="AK26" s="1083"/>
      <c r="AL26" s="1084" t="s">
        <v>450</v>
      </c>
      <c r="AM26" s="1085"/>
      <c r="AN26" s="1085"/>
      <c r="AO26" s="1085"/>
      <c r="AP26" s="1085"/>
      <c r="AQ26" s="1085"/>
      <c r="AR26" s="1085"/>
      <c r="AS26" s="1085"/>
      <c r="AT26" s="1085"/>
      <c r="AU26" s="1085"/>
      <c r="AV26" s="1086"/>
    </row>
    <row r="27" spans="2:50" ht="13.5" customHeight="1">
      <c r="AL27" s="95"/>
      <c r="AM27" s="95"/>
      <c r="AN27" s="95"/>
      <c r="AO27" s="95"/>
      <c r="AP27" s="95"/>
      <c r="AQ27" s="304"/>
      <c r="AR27" s="304"/>
      <c r="AS27" s="304"/>
      <c r="AT27" s="304"/>
      <c r="AU27" s="304"/>
      <c r="AV27" s="304"/>
    </row>
    <row r="28" spans="2:50" ht="13.5" customHeight="1" thickBot="1">
      <c r="B28" s="94" t="s">
        <v>763</v>
      </c>
      <c r="AL28" s="95" t="s">
        <v>449</v>
      </c>
      <c r="AM28" s="95"/>
      <c r="AN28" s="95"/>
      <c r="AO28" s="95"/>
      <c r="AP28" s="95"/>
      <c r="AQ28" s="304"/>
      <c r="AR28" s="304"/>
      <c r="AS28" s="304"/>
      <c r="AT28" s="304"/>
      <c r="AU28" s="304"/>
      <c r="AV28" s="304"/>
    </row>
    <row r="29" spans="2:50" ht="13.5" customHeight="1">
      <c r="B29" s="1091" t="s">
        <v>448</v>
      </c>
      <c r="C29" s="921"/>
      <c r="D29" s="921"/>
      <c r="E29" s="920" t="s">
        <v>323</v>
      </c>
      <c r="F29" s="921"/>
      <c r="G29" s="921"/>
      <c r="H29" s="922"/>
      <c r="I29" s="920" t="s">
        <v>447</v>
      </c>
      <c r="J29" s="921"/>
      <c r="K29" s="921"/>
      <c r="L29" s="921"/>
      <c r="M29" s="921"/>
      <c r="N29" s="921"/>
      <c r="O29" s="921"/>
      <c r="P29" s="921"/>
      <c r="Q29" s="922"/>
      <c r="R29" s="920" t="s">
        <v>446</v>
      </c>
      <c r="S29" s="921"/>
      <c r="T29" s="921"/>
      <c r="U29" s="921"/>
      <c r="V29" s="921"/>
      <c r="W29" s="921"/>
      <c r="X29" s="921"/>
      <c r="Y29" s="921"/>
      <c r="Z29" s="921"/>
      <c r="AA29" s="921"/>
      <c r="AB29" s="921"/>
      <c r="AC29" s="921"/>
      <c r="AD29" s="921"/>
      <c r="AE29" s="921"/>
      <c r="AF29" s="921"/>
      <c r="AG29" s="922"/>
      <c r="AH29" s="920" t="s">
        <v>445</v>
      </c>
      <c r="AI29" s="921"/>
      <c r="AJ29" s="921"/>
      <c r="AK29" s="1092"/>
      <c r="AL29" s="1103" t="s">
        <v>323</v>
      </c>
      <c r="AM29" s="1104"/>
      <c r="AN29" s="914" t="s">
        <v>444</v>
      </c>
      <c r="AO29" s="915"/>
      <c r="AP29" s="915"/>
      <c r="AQ29" s="1105"/>
      <c r="AR29" s="914" t="s">
        <v>443</v>
      </c>
      <c r="AS29" s="915"/>
      <c r="AT29" s="915"/>
      <c r="AU29" s="915"/>
      <c r="AV29" s="916"/>
      <c r="AW29" s="243"/>
      <c r="AX29" s="243"/>
    </row>
    <row r="30" spans="2:50" ht="13.5" customHeight="1">
      <c r="B30" s="1223" t="s">
        <v>740</v>
      </c>
      <c r="C30" s="1187" t="s">
        <v>442</v>
      </c>
      <c r="D30" s="1188"/>
      <c r="E30" s="813" t="s">
        <v>441</v>
      </c>
      <c r="F30" s="814"/>
      <c r="G30" s="814"/>
      <c r="H30" s="815"/>
      <c r="I30" s="276" t="s">
        <v>418</v>
      </c>
      <c r="J30" s="270"/>
      <c r="K30" s="270"/>
      <c r="L30" s="270"/>
      <c r="M30" s="270"/>
      <c r="N30" s="270"/>
      <c r="O30" s="270"/>
      <c r="P30" s="270"/>
      <c r="Q30" s="275"/>
      <c r="R30" s="1106">
        <f>IF(AJ16+AJ18+AJ20+AJ22=0,0,1614.86)</f>
        <v>1614.86</v>
      </c>
      <c r="S30" s="1106"/>
      <c r="T30" s="270" t="s">
        <v>438</v>
      </c>
      <c r="U30" s="270"/>
      <c r="V30" s="270"/>
      <c r="W30" s="1198">
        <f>MAX('様式11-5'!P68:Q68)</f>
        <v>11.54</v>
      </c>
      <c r="X30" s="1198"/>
      <c r="Y30" s="270" t="s">
        <v>437</v>
      </c>
      <c r="Z30" s="270"/>
      <c r="AA30" s="270">
        <v>1</v>
      </c>
      <c r="AB30" s="270" t="s">
        <v>436</v>
      </c>
      <c r="AC30" s="270"/>
      <c r="AD30" s="302">
        <v>0.85</v>
      </c>
      <c r="AE30" s="270" t="s">
        <v>435</v>
      </c>
      <c r="AF30" s="270"/>
      <c r="AG30" s="270"/>
      <c r="AH30" s="1108">
        <f>R30*W30*AA30*AD30</f>
        <v>15840.161739999998</v>
      </c>
      <c r="AI30" s="1109"/>
      <c r="AJ30" s="1109"/>
      <c r="AK30" s="1110"/>
      <c r="AL30" s="1111" t="s">
        <v>314</v>
      </c>
      <c r="AM30" s="1112"/>
      <c r="AN30" s="1123">
        <v>0.65</v>
      </c>
      <c r="AO30" s="1124"/>
      <c r="AP30" s="1046" t="s">
        <v>440</v>
      </c>
      <c r="AQ30" s="1047"/>
      <c r="AR30" s="1050">
        <f>AN30*AB33/1000</f>
        <v>1.441908</v>
      </c>
      <c r="AS30" s="1051"/>
      <c r="AT30" s="1051"/>
      <c r="AU30" s="1046" t="s">
        <v>403</v>
      </c>
      <c r="AV30" s="1054"/>
      <c r="AW30" s="243"/>
      <c r="AX30" s="243"/>
    </row>
    <row r="31" spans="2:50" ht="13.5" customHeight="1">
      <c r="B31" s="1224"/>
      <c r="C31" s="1190"/>
      <c r="D31" s="1191"/>
      <c r="E31" s="816"/>
      <c r="F31" s="817"/>
      <c r="G31" s="817"/>
      <c r="H31" s="818"/>
      <c r="I31" s="1120" t="s">
        <v>739</v>
      </c>
      <c r="J31" s="1114"/>
      <c r="K31" s="1121"/>
      <c r="L31" s="1122" t="s">
        <v>434</v>
      </c>
      <c r="M31" s="1114"/>
      <c r="N31" s="1114"/>
      <c r="O31" s="1121"/>
      <c r="P31" s="1115" t="s">
        <v>414</v>
      </c>
      <c r="Q31" s="1116"/>
      <c r="R31" s="299" t="s">
        <v>428</v>
      </c>
      <c r="S31" s="298">
        <f>IF(P31="夏季",16.94,15.87)</f>
        <v>15.87</v>
      </c>
      <c r="T31" s="297" t="s">
        <v>427</v>
      </c>
      <c r="U31" s="296">
        <v>-3.26</v>
      </c>
      <c r="V31" s="297" t="s">
        <v>427</v>
      </c>
      <c r="W31" s="296">
        <v>2.9</v>
      </c>
      <c r="X31" s="295" t="s">
        <v>431</v>
      </c>
      <c r="Y31" s="269" t="s">
        <v>426</v>
      </c>
      <c r="Z31" s="295"/>
      <c r="AA31" s="294"/>
      <c r="AB31" s="1060">
        <f>J$17+J$19+J$23</f>
        <v>2218.3199999999997</v>
      </c>
      <c r="AC31" s="1060"/>
      <c r="AD31" s="258" t="s">
        <v>430</v>
      </c>
      <c r="AE31" s="258"/>
      <c r="AF31" s="258"/>
      <c r="AG31" s="293"/>
      <c r="AH31" s="1057">
        <f>(S31+U31+W31)*AB31</f>
        <v>34406.143199999999</v>
      </c>
      <c r="AI31" s="1058"/>
      <c r="AJ31" s="1058"/>
      <c r="AK31" s="1059"/>
      <c r="AL31" s="1113"/>
      <c r="AM31" s="1114"/>
      <c r="AN31" s="1125"/>
      <c r="AO31" s="1126"/>
      <c r="AP31" s="1048"/>
      <c r="AQ31" s="1049"/>
      <c r="AR31" s="1052"/>
      <c r="AS31" s="1053"/>
      <c r="AT31" s="1053"/>
      <c r="AU31" s="1048"/>
      <c r="AV31" s="1055"/>
      <c r="AW31" s="243"/>
      <c r="AX31" s="243"/>
    </row>
    <row r="32" spans="2:50" ht="13.5" customHeight="1">
      <c r="B32" s="1224"/>
      <c r="C32" s="1190"/>
      <c r="D32" s="1191"/>
      <c r="E32" s="816"/>
      <c r="F32" s="817"/>
      <c r="G32" s="817"/>
      <c r="H32" s="818"/>
      <c r="I32" s="567"/>
      <c r="J32" s="564"/>
      <c r="K32" s="564"/>
      <c r="L32" s="566"/>
      <c r="M32" s="566"/>
      <c r="N32" s="566"/>
      <c r="O32" s="566"/>
      <c r="P32" s="566"/>
      <c r="Q32" s="565"/>
      <c r="R32" s="289"/>
      <c r="S32" s="288" t="s">
        <v>425</v>
      </c>
      <c r="T32" s="571"/>
      <c r="U32" s="572" t="s">
        <v>424</v>
      </c>
      <c r="V32" s="571"/>
      <c r="W32" s="285" t="s">
        <v>423</v>
      </c>
      <c r="X32" s="573"/>
      <c r="Y32" s="284"/>
      <c r="Z32" s="573"/>
      <c r="AA32" s="574"/>
      <c r="AB32" s="562"/>
      <c r="AC32" s="562"/>
      <c r="AD32" s="282"/>
      <c r="AE32" s="282"/>
      <c r="AF32" s="282"/>
      <c r="AG32" s="561"/>
      <c r="AH32" s="819"/>
      <c r="AI32" s="820"/>
      <c r="AJ32" s="820"/>
      <c r="AK32" s="821"/>
      <c r="AL32" s="1113"/>
      <c r="AM32" s="1114"/>
      <c r="AN32" s="1125"/>
      <c r="AO32" s="1126"/>
      <c r="AP32" s="1048"/>
      <c r="AQ32" s="1049"/>
      <c r="AR32" s="1052"/>
      <c r="AS32" s="1053"/>
      <c r="AT32" s="1053"/>
      <c r="AU32" s="1048"/>
      <c r="AV32" s="1055"/>
      <c r="AW32" s="243"/>
      <c r="AX32" s="243"/>
    </row>
    <row r="33" spans="2:50" ht="13.5" customHeight="1">
      <c r="B33" s="1224"/>
      <c r="C33" s="1226"/>
      <c r="D33" s="1227"/>
      <c r="E33" s="822" t="s">
        <v>405</v>
      </c>
      <c r="F33" s="823"/>
      <c r="G33" s="823"/>
      <c r="H33" s="824"/>
      <c r="I33" s="268"/>
      <c r="J33" s="262"/>
      <c r="K33" s="262"/>
      <c r="L33" s="262"/>
      <c r="M33" s="262"/>
      <c r="N33" s="262"/>
      <c r="O33" s="262"/>
      <c r="P33" s="262"/>
      <c r="Q33" s="267"/>
      <c r="R33" s="266"/>
      <c r="S33" s="266"/>
      <c r="T33" s="263"/>
      <c r="U33" s="262"/>
      <c r="V33" s="262"/>
      <c r="W33" s="265"/>
      <c r="X33" s="569"/>
      <c r="Y33" s="569"/>
      <c r="Z33" s="277"/>
      <c r="AA33" s="303"/>
      <c r="AB33" s="1056">
        <f>SUM(AB31:AC31)</f>
        <v>2218.3199999999997</v>
      </c>
      <c r="AC33" s="1056"/>
      <c r="AD33" s="279" t="s">
        <v>422</v>
      </c>
      <c r="AE33" s="263"/>
      <c r="AF33" s="263"/>
      <c r="AG33" s="262"/>
      <c r="AH33" s="825">
        <f>SUM(AH30:AK31)</f>
        <v>50246.304939999995</v>
      </c>
      <c r="AI33" s="826"/>
      <c r="AJ33" s="826"/>
      <c r="AK33" s="827"/>
      <c r="AL33" s="1113"/>
      <c r="AM33" s="1114"/>
      <c r="AN33" s="1125"/>
      <c r="AO33" s="1126"/>
      <c r="AP33" s="1048"/>
      <c r="AQ33" s="1049"/>
      <c r="AR33" s="1052"/>
      <c r="AS33" s="1053"/>
      <c r="AT33" s="1053"/>
      <c r="AU33" s="1048"/>
      <c r="AV33" s="1055"/>
      <c r="AW33" s="243"/>
      <c r="AX33" s="243"/>
    </row>
    <row r="34" spans="2:50" ht="13.5" customHeight="1">
      <c r="B34" s="1224"/>
      <c r="C34" s="1187" t="s">
        <v>421</v>
      </c>
      <c r="D34" s="1188"/>
      <c r="E34" s="1136" t="s">
        <v>420</v>
      </c>
      <c r="F34" s="814"/>
      <c r="G34" s="814"/>
      <c r="H34" s="815"/>
      <c r="I34" s="276" t="s">
        <v>418</v>
      </c>
      <c r="J34" s="270"/>
      <c r="K34" s="270"/>
      <c r="L34" s="270"/>
      <c r="M34" s="270"/>
      <c r="N34" s="270"/>
      <c r="O34" s="270"/>
      <c r="P34" s="270"/>
      <c r="Q34" s="275"/>
      <c r="R34" s="509" t="s">
        <v>720</v>
      </c>
      <c r="S34" s="1134">
        <f>IF(AH24+AH25=0,0,IF('様式11-5'!X$1="LPG",0,IF(J$24&lt;50,864,(IF(J$24&lt;200,1836,2700)))))</f>
        <v>2700</v>
      </c>
      <c r="T34" s="1134"/>
      <c r="U34" s="270" t="s">
        <v>417</v>
      </c>
      <c r="V34" s="570"/>
      <c r="W34" s="274"/>
      <c r="X34" s="274"/>
      <c r="Y34" s="274"/>
      <c r="Z34" s="274"/>
      <c r="AA34" s="274"/>
      <c r="AB34" s="270">
        <v>1</v>
      </c>
      <c r="AC34" s="563" t="s">
        <v>415</v>
      </c>
      <c r="AD34" s="270"/>
      <c r="AE34" s="270"/>
      <c r="AF34" s="270"/>
      <c r="AG34" s="270"/>
      <c r="AH34" s="1108">
        <f>S34*AB34</f>
        <v>2700</v>
      </c>
      <c r="AI34" s="1109"/>
      <c r="AJ34" s="1109"/>
      <c r="AK34" s="1110"/>
      <c r="AL34" s="1181" t="s">
        <v>420</v>
      </c>
      <c r="AM34" s="1112"/>
      <c r="AN34" s="1123">
        <v>2.29</v>
      </c>
      <c r="AO34" s="1124"/>
      <c r="AP34" s="1046" t="s">
        <v>406</v>
      </c>
      <c r="AQ34" s="1047"/>
      <c r="AR34" s="1050">
        <f>AN34*X36/1000</f>
        <v>0</v>
      </c>
      <c r="AS34" s="1051"/>
      <c r="AT34" s="1051"/>
      <c r="AU34" s="1141" t="s">
        <v>403</v>
      </c>
      <c r="AV34" s="1142"/>
      <c r="AW34" s="243"/>
      <c r="AX34" s="243"/>
    </row>
    <row r="35" spans="2:50" ht="13.5" customHeight="1">
      <c r="B35" s="1224"/>
      <c r="C35" s="1190"/>
      <c r="D35" s="1191"/>
      <c r="E35" s="816"/>
      <c r="F35" s="817"/>
      <c r="G35" s="817"/>
      <c r="H35" s="818"/>
      <c r="I35" s="260" t="s">
        <v>410</v>
      </c>
      <c r="J35" s="256"/>
      <c r="K35" s="256"/>
      <c r="L35" s="256"/>
      <c r="M35" s="256"/>
      <c r="N35" s="256"/>
      <c r="O35" s="256"/>
      <c r="P35" s="256" t="s">
        <v>414</v>
      </c>
      <c r="Q35" s="259"/>
      <c r="R35" s="299" t="s">
        <v>720</v>
      </c>
      <c r="S35" s="1135">
        <f>IF(P35="冬季",IF(J$24&lt;50,145.84,(IF(J$24&lt;200,126.4,122.08))),IF(J$24&lt;50,121.45,(IF(J$24&lt;200,102.01,97.69))))</f>
        <v>97.69</v>
      </c>
      <c r="T35" s="1135"/>
      <c r="U35" s="256" t="s">
        <v>412</v>
      </c>
      <c r="V35" s="508" t="s">
        <v>719</v>
      </c>
      <c r="W35" s="506">
        <v>-27.3</v>
      </c>
      <c r="X35" s="568" t="s">
        <v>721</v>
      </c>
      <c r="Y35" s="566" t="s">
        <v>722</v>
      </c>
      <c r="Z35" s="1098">
        <f>IF('様式11-5'!X$1="LPG",0,J$24)</f>
        <v>208.32</v>
      </c>
      <c r="AA35" s="1098"/>
      <c r="AB35" s="256" t="s">
        <v>408</v>
      </c>
      <c r="AC35" s="256"/>
      <c r="AD35" s="257"/>
      <c r="AE35" s="257"/>
      <c r="AF35" s="257"/>
      <c r="AG35" s="256"/>
      <c r="AH35" s="1127">
        <f>(S35+W35)*Z35</f>
        <v>14663.6448</v>
      </c>
      <c r="AI35" s="1128"/>
      <c r="AJ35" s="1128"/>
      <c r="AK35" s="1129"/>
      <c r="AL35" s="1113"/>
      <c r="AM35" s="1114"/>
      <c r="AN35" s="1125"/>
      <c r="AO35" s="1126"/>
      <c r="AP35" s="1048"/>
      <c r="AQ35" s="1049"/>
      <c r="AR35" s="1052"/>
      <c r="AS35" s="1053"/>
      <c r="AT35" s="1053"/>
      <c r="AU35" s="1143"/>
      <c r="AV35" s="1144"/>
      <c r="AW35" s="243"/>
      <c r="AX35" s="243"/>
    </row>
    <row r="36" spans="2:50" ht="13.5" customHeight="1">
      <c r="B36" s="1224"/>
      <c r="C36" s="1190"/>
      <c r="D36" s="1191"/>
      <c r="E36" s="822" t="s">
        <v>405</v>
      </c>
      <c r="F36" s="823"/>
      <c r="G36" s="823"/>
      <c r="H36" s="824"/>
      <c r="I36" s="268"/>
      <c r="J36" s="262"/>
      <c r="K36" s="262"/>
      <c r="L36" s="262"/>
      <c r="M36" s="262"/>
      <c r="N36" s="262"/>
      <c r="O36" s="262"/>
      <c r="P36" s="262"/>
      <c r="Q36" s="267"/>
      <c r="R36" s="266"/>
      <c r="S36" s="266"/>
      <c r="T36" s="263"/>
      <c r="U36" s="262"/>
      <c r="V36" s="262"/>
      <c r="W36" s="265"/>
      <c r="X36" s="569"/>
      <c r="Y36" s="569"/>
      <c r="Z36" s="1097">
        <f>SUM(Z35:Z35)</f>
        <v>208.32</v>
      </c>
      <c r="AA36" s="1097"/>
      <c r="AB36" s="277" t="s">
        <v>404</v>
      </c>
      <c r="AC36" s="277"/>
      <c r="AD36" s="263"/>
      <c r="AE36" s="263"/>
      <c r="AF36" s="263"/>
      <c r="AG36" s="262"/>
      <c r="AH36" s="825">
        <f>SUM(AH34:AK35)</f>
        <v>17363.644800000002</v>
      </c>
      <c r="AI36" s="826"/>
      <c r="AJ36" s="826"/>
      <c r="AK36" s="827"/>
      <c r="AL36" s="1130"/>
      <c r="AM36" s="1131"/>
      <c r="AN36" s="1132"/>
      <c r="AO36" s="1133"/>
      <c r="AP36" s="1093"/>
      <c r="AQ36" s="1094"/>
      <c r="AR36" s="1095"/>
      <c r="AS36" s="1096"/>
      <c r="AT36" s="1096"/>
      <c r="AU36" s="1145"/>
      <c r="AV36" s="1146"/>
      <c r="AW36" s="243"/>
      <c r="AX36" s="243"/>
    </row>
    <row r="37" spans="2:50" ht="13.5" customHeight="1">
      <c r="B37" s="1224"/>
      <c r="C37" s="1190"/>
      <c r="D37" s="1191"/>
      <c r="E37" s="1136" t="s">
        <v>416</v>
      </c>
      <c r="F37" s="814"/>
      <c r="G37" s="814"/>
      <c r="H37" s="815"/>
      <c r="I37" s="276" t="s">
        <v>418</v>
      </c>
      <c r="J37" s="270"/>
      <c r="K37" s="270"/>
      <c r="L37" s="270"/>
      <c r="M37" s="270"/>
      <c r="N37" s="270"/>
      <c r="O37" s="270"/>
      <c r="P37" s="270"/>
      <c r="Q37" s="275"/>
      <c r="R37" s="1137">
        <f>IF(AH24+AH25=0,0,IF('様式11-5'!X$1="LPG",1296,0))</f>
        <v>0</v>
      </c>
      <c r="S37" s="1137"/>
      <c r="T37" s="270" t="s">
        <v>417</v>
      </c>
      <c r="U37" s="270"/>
      <c r="V37" s="274"/>
      <c r="W37" s="274"/>
      <c r="X37" s="274"/>
      <c r="Y37" s="274"/>
      <c r="Z37" s="274"/>
      <c r="AA37" s="273"/>
      <c r="AB37" s="271">
        <v>1</v>
      </c>
      <c r="AC37" s="272" t="s">
        <v>415</v>
      </c>
      <c r="AD37" s="271"/>
      <c r="AE37" s="271"/>
      <c r="AF37" s="271"/>
      <c r="AG37" s="270"/>
      <c r="AH37" s="1108">
        <f>R37*AB37</f>
        <v>0</v>
      </c>
      <c r="AI37" s="1109"/>
      <c r="AJ37" s="1109"/>
      <c r="AK37" s="1110"/>
      <c r="AL37" s="1113" t="s">
        <v>416</v>
      </c>
      <c r="AM37" s="1114"/>
      <c r="AN37" s="1125">
        <v>6</v>
      </c>
      <c r="AO37" s="1126"/>
      <c r="AP37" s="1048" t="s">
        <v>406</v>
      </c>
      <c r="AQ37" s="1049"/>
      <c r="AR37" s="1052">
        <f>AN37*X39/1000</f>
        <v>0</v>
      </c>
      <c r="AS37" s="1053"/>
      <c r="AT37" s="1053"/>
      <c r="AU37" s="1143" t="s">
        <v>403</v>
      </c>
      <c r="AV37" s="1144"/>
      <c r="AW37" s="243"/>
      <c r="AX37" s="243"/>
    </row>
    <row r="38" spans="2:50" ht="13.5" customHeight="1">
      <c r="B38" s="1224"/>
      <c r="C38" s="1190"/>
      <c r="D38" s="1191"/>
      <c r="E38" s="816"/>
      <c r="F38" s="817"/>
      <c r="G38" s="817"/>
      <c r="H38" s="818"/>
      <c r="I38" s="260" t="s">
        <v>410</v>
      </c>
      <c r="J38" s="256"/>
      <c r="K38" s="256"/>
      <c r="L38" s="256"/>
      <c r="M38" s="256"/>
      <c r="N38" s="256"/>
      <c r="O38" s="256"/>
      <c r="P38" s="256"/>
      <c r="Q38" s="259"/>
      <c r="R38" s="1150">
        <v>313.2</v>
      </c>
      <c r="S38" s="1151"/>
      <c r="T38" s="256" t="s">
        <v>412</v>
      </c>
      <c r="U38" s="256"/>
      <c r="V38" s="256"/>
      <c r="W38" s="256"/>
      <c r="X38" s="1152">
        <f>IF('様式11-5'!X$1="LPG",J$24,0)</f>
        <v>0</v>
      </c>
      <c r="Y38" s="1118"/>
      <c r="Z38" s="256" t="s">
        <v>408</v>
      </c>
      <c r="AA38" s="257"/>
      <c r="AB38" s="257"/>
      <c r="AC38" s="258"/>
      <c r="AD38" s="257"/>
      <c r="AE38" s="257"/>
      <c r="AF38" s="257"/>
      <c r="AG38" s="256"/>
      <c r="AH38" s="1127">
        <f>R38*X38</f>
        <v>0</v>
      </c>
      <c r="AI38" s="1128"/>
      <c r="AJ38" s="1128"/>
      <c r="AK38" s="1129"/>
      <c r="AL38" s="1113"/>
      <c r="AM38" s="1114"/>
      <c r="AN38" s="1125"/>
      <c r="AO38" s="1126"/>
      <c r="AP38" s="1048"/>
      <c r="AQ38" s="1049"/>
      <c r="AR38" s="1052"/>
      <c r="AS38" s="1053"/>
      <c r="AT38" s="1053"/>
      <c r="AU38" s="1143"/>
      <c r="AV38" s="1144"/>
      <c r="AW38" s="243"/>
      <c r="AX38" s="243"/>
    </row>
    <row r="39" spans="2:50" ht="13.5" customHeight="1">
      <c r="B39" s="1224"/>
      <c r="C39" s="1226"/>
      <c r="D39" s="1227"/>
      <c r="E39" s="822" t="s">
        <v>405</v>
      </c>
      <c r="F39" s="823"/>
      <c r="G39" s="823"/>
      <c r="H39" s="824"/>
      <c r="I39" s="268"/>
      <c r="J39" s="262"/>
      <c r="K39" s="262"/>
      <c r="L39" s="262"/>
      <c r="M39" s="262"/>
      <c r="N39" s="262"/>
      <c r="O39" s="262"/>
      <c r="P39" s="262"/>
      <c r="Q39" s="267"/>
      <c r="R39" s="266"/>
      <c r="S39" s="266"/>
      <c r="T39" s="263"/>
      <c r="U39" s="262"/>
      <c r="V39" s="262"/>
      <c r="W39" s="265"/>
      <c r="X39" s="1153">
        <f>SUM(X38:Y38)</f>
        <v>0</v>
      </c>
      <c r="Y39" s="1153"/>
      <c r="Z39" s="262" t="s">
        <v>404</v>
      </c>
      <c r="AA39" s="263"/>
      <c r="AB39" s="263"/>
      <c r="AC39" s="264"/>
      <c r="AD39" s="263"/>
      <c r="AE39" s="263"/>
      <c r="AF39" s="263"/>
      <c r="AG39" s="262"/>
      <c r="AH39" s="825">
        <f>SUM(AH37:AK38)</f>
        <v>0</v>
      </c>
      <c r="AI39" s="826"/>
      <c r="AJ39" s="826"/>
      <c r="AK39" s="827"/>
      <c r="AL39" s="1130"/>
      <c r="AM39" s="1131"/>
      <c r="AN39" s="1132"/>
      <c r="AO39" s="1133"/>
      <c r="AP39" s="1093"/>
      <c r="AQ39" s="1094"/>
      <c r="AR39" s="1095"/>
      <c r="AS39" s="1096"/>
      <c r="AT39" s="1096"/>
      <c r="AU39" s="1145"/>
      <c r="AV39" s="1146"/>
      <c r="AW39" s="243"/>
      <c r="AX39" s="243"/>
    </row>
    <row r="40" spans="2:50" ht="13.5" customHeight="1">
      <c r="B40" s="1224"/>
      <c r="C40" s="1187" t="s">
        <v>411</v>
      </c>
      <c r="D40" s="1187"/>
      <c r="E40" s="1187"/>
      <c r="F40" s="1187"/>
      <c r="G40" s="1187"/>
      <c r="H40" s="1188"/>
      <c r="I40" s="260" t="s">
        <v>410</v>
      </c>
      <c r="J40" s="256"/>
      <c r="K40" s="256"/>
      <c r="L40" s="256"/>
      <c r="M40" s="256"/>
      <c r="N40" s="256"/>
      <c r="O40" s="1194" t="s">
        <v>723</v>
      </c>
      <c r="P40" s="1194"/>
      <c r="Q40" s="511" t="s">
        <v>408</v>
      </c>
      <c r="R40" s="1176">
        <v>0</v>
      </c>
      <c r="S40" s="1176"/>
      <c r="T40" s="256" t="s">
        <v>409</v>
      </c>
      <c r="U40" s="256"/>
      <c r="V40" s="256"/>
      <c r="W40" s="256"/>
      <c r="X40" s="1152">
        <f>IF(J$26&lt;5,J$26,5)</f>
        <v>5</v>
      </c>
      <c r="Y40" s="1118"/>
      <c r="Z40" s="256" t="s">
        <v>408</v>
      </c>
      <c r="AA40" s="257"/>
      <c r="AB40" s="257"/>
      <c r="AC40" s="258"/>
      <c r="AD40" s="257"/>
      <c r="AE40" s="257"/>
      <c r="AF40" s="257"/>
      <c r="AG40" s="256"/>
      <c r="AH40" s="1127">
        <f>R40*X40</f>
        <v>0</v>
      </c>
      <c r="AI40" s="1128"/>
      <c r="AJ40" s="1128"/>
      <c r="AK40" s="1129"/>
      <c r="AL40" s="1111" t="s">
        <v>407</v>
      </c>
      <c r="AM40" s="1147"/>
      <c r="AN40" s="1123">
        <v>0.36</v>
      </c>
      <c r="AO40" s="1124"/>
      <c r="AP40" s="1046" t="s">
        <v>406</v>
      </c>
      <c r="AQ40" s="1047"/>
      <c r="AR40" s="1050">
        <f>AN40*X47/1000</f>
        <v>3.2399999999999998E-3</v>
      </c>
      <c r="AS40" s="1051"/>
      <c r="AT40" s="1051"/>
      <c r="AU40" s="1141" t="s">
        <v>403</v>
      </c>
      <c r="AV40" s="1142"/>
      <c r="AW40" s="243"/>
      <c r="AX40" s="243"/>
    </row>
    <row r="41" spans="2:50" ht="13.5" customHeight="1">
      <c r="B41" s="1224"/>
      <c r="C41" s="1190"/>
      <c r="D41" s="1190"/>
      <c r="E41" s="1190"/>
      <c r="F41" s="1190"/>
      <c r="G41" s="1190"/>
      <c r="H41" s="1191"/>
      <c r="I41" s="260"/>
      <c r="J41" s="256"/>
      <c r="K41" s="256"/>
      <c r="L41" s="256"/>
      <c r="M41" s="256"/>
      <c r="N41" s="256"/>
      <c r="O41" s="1098" t="s">
        <v>724</v>
      </c>
      <c r="P41" s="1098"/>
      <c r="Q41" s="259" t="s">
        <v>408</v>
      </c>
      <c r="R41" s="1150">
        <v>21.6</v>
      </c>
      <c r="S41" s="1151"/>
      <c r="T41" s="256" t="s">
        <v>409</v>
      </c>
      <c r="U41" s="256"/>
      <c r="V41" s="256"/>
      <c r="W41" s="256"/>
      <c r="X41" s="1152">
        <f>IF(J$26&lt;10,J$26-X40,5)</f>
        <v>4</v>
      </c>
      <c r="Y41" s="1118"/>
      <c r="Z41" s="256" t="s">
        <v>408</v>
      </c>
      <c r="AA41" s="257"/>
      <c r="AB41" s="257"/>
      <c r="AC41" s="257"/>
      <c r="AD41" s="257"/>
      <c r="AE41" s="257"/>
      <c r="AF41" s="257"/>
      <c r="AG41" s="256"/>
      <c r="AH41" s="1127">
        <f t="shared" ref="AH41:AH46" si="1">R41*X41</f>
        <v>86.4</v>
      </c>
      <c r="AI41" s="1128"/>
      <c r="AJ41" s="1128"/>
      <c r="AK41" s="1129"/>
      <c r="AL41" s="1113"/>
      <c r="AM41" s="1148"/>
      <c r="AN41" s="1125"/>
      <c r="AO41" s="1126"/>
      <c r="AP41" s="1048"/>
      <c r="AQ41" s="1049"/>
      <c r="AR41" s="1052"/>
      <c r="AS41" s="1053"/>
      <c r="AT41" s="1053"/>
      <c r="AU41" s="1143"/>
      <c r="AV41" s="1144"/>
      <c r="AW41" s="243"/>
      <c r="AX41" s="243"/>
    </row>
    <row r="42" spans="2:50" ht="13.5" customHeight="1">
      <c r="B42" s="1224"/>
      <c r="C42" s="1190"/>
      <c r="D42" s="1190"/>
      <c r="E42" s="1190"/>
      <c r="F42" s="1190"/>
      <c r="G42" s="1190"/>
      <c r="H42" s="1191"/>
      <c r="I42" s="260"/>
      <c r="J42" s="256"/>
      <c r="K42" s="256"/>
      <c r="L42" s="256"/>
      <c r="M42" s="256"/>
      <c r="N42" s="256"/>
      <c r="O42" s="1098" t="s">
        <v>725</v>
      </c>
      <c r="P42" s="1098"/>
      <c r="Q42" s="259" t="s">
        <v>408</v>
      </c>
      <c r="R42" s="1150">
        <v>132.84</v>
      </c>
      <c r="S42" s="1151"/>
      <c r="T42" s="256" t="s">
        <v>409</v>
      </c>
      <c r="U42" s="256"/>
      <c r="V42" s="256"/>
      <c r="W42" s="256"/>
      <c r="X42" s="1152">
        <f>IF(J$26&lt;20,J$26-X40-X41,10)</f>
        <v>0</v>
      </c>
      <c r="Y42" s="1118"/>
      <c r="Z42" s="256" t="s">
        <v>408</v>
      </c>
      <c r="AA42" s="257"/>
      <c r="AB42" s="257"/>
      <c r="AC42" s="257"/>
      <c r="AD42" s="257"/>
      <c r="AE42" s="257"/>
      <c r="AF42" s="257"/>
      <c r="AG42" s="256"/>
      <c r="AH42" s="1127">
        <f t="shared" si="1"/>
        <v>0</v>
      </c>
      <c r="AI42" s="1128"/>
      <c r="AJ42" s="1128"/>
      <c r="AK42" s="1129"/>
      <c r="AL42" s="1113"/>
      <c r="AM42" s="1148"/>
      <c r="AN42" s="1125"/>
      <c r="AO42" s="1126"/>
      <c r="AP42" s="1048"/>
      <c r="AQ42" s="1049"/>
      <c r="AR42" s="1052"/>
      <c r="AS42" s="1053"/>
      <c r="AT42" s="1053"/>
      <c r="AU42" s="1143"/>
      <c r="AV42" s="1144"/>
      <c r="AW42" s="243"/>
      <c r="AX42" s="243"/>
    </row>
    <row r="43" spans="2:50" ht="13.5" customHeight="1">
      <c r="B43" s="1224"/>
      <c r="C43" s="1190"/>
      <c r="D43" s="1190"/>
      <c r="E43" s="1190"/>
      <c r="F43" s="1190"/>
      <c r="G43" s="1190"/>
      <c r="H43" s="1191"/>
      <c r="I43" s="260"/>
      <c r="J43" s="256"/>
      <c r="K43" s="256"/>
      <c r="L43" s="256"/>
      <c r="M43" s="256"/>
      <c r="N43" s="256"/>
      <c r="O43" s="1098" t="s">
        <v>726</v>
      </c>
      <c r="P43" s="1098"/>
      <c r="Q43" s="259" t="s">
        <v>408</v>
      </c>
      <c r="R43" s="1150">
        <v>164.16</v>
      </c>
      <c r="S43" s="1151"/>
      <c r="T43" s="256" t="s">
        <v>409</v>
      </c>
      <c r="U43" s="256"/>
      <c r="V43" s="256"/>
      <c r="W43" s="256"/>
      <c r="X43" s="1152">
        <f>IF(J$26&lt;30,J$26-X40-X41-X42,10)</f>
        <v>0</v>
      </c>
      <c r="Y43" s="1118"/>
      <c r="Z43" s="256" t="s">
        <v>408</v>
      </c>
      <c r="AA43" s="257"/>
      <c r="AB43" s="257"/>
      <c r="AC43" s="257"/>
      <c r="AD43" s="257"/>
      <c r="AE43" s="257"/>
      <c r="AF43" s="257"/>
      <c r="AG43" s="256"/>
      <c r="AH43" s="1127">
        <f t="shared" si="1"/>
        <v>0</v>
      </c>
      <c r="AI43" s="1128"/>
      <c r="AJ43" s="1128"/>
      <c r="AK43" s="1129"/>
      <c r="AL43" s="1113"/>
      <c r="AM43" s="1148"/>
      <c r="AN43" s="1125"/>
      <c r="AO43" s="1126"/>
      <c r="AP43" s="1048"/>
      <c r="AQ43" s="1049"/>
      <c r="AR43" s="1052"/>
      <c r="AS43" s="1053"/>
      <c r="AT43" s="1053"/>
      <c r="AU43" s="1143"/>
      <c r="AV43" s="1144"/>
      <c r="AW43" s="243"/>
      <c r="AX43" s="243"/>
    </row>
    <row r="44" spans="2:50" ht="13.5" customHeight="1">
      <c r="B44" s="1224"/>
      <c r="C44" s="1190"/>
      <c r="D44" s="1190"/>
      <c r="E44" s="1190"/>
      <c r="F44" s="1190"/>
      <c r="G44" s="1190"/>
      <c r="H44" s="1191"/>
      <c r="I44" s="260"/>
      <c r="J44" s="256"/>
      <c r="K44" s="256"/>
      <c r="L44" s="256"/>
      <c r="M44" s="256"/>
      <c r="N44" s="256"/>
      <c r="O44" s="1098" t="s">
        <v>727</v>
      </c>
      <c r="P44" s="1098"/>
      <c r="Q44" s="259" t="s">
        <v>408</v>
      </c>
      <c r="R44" s="1150">
        <v>227.88</v>
      </c>
      <c r="S44" s="1151"/>
      <c r="T44" s="256" t="s">
        <v>409</v>
      </c>
      <c r="U44" s="256"/>
      <c r="V44" s="256"/>
      <c r="W44" s="256"/>
      <c r="X44" s="1152">
        <f>IF(J$26&lt;50,J$26-X40-X41-X42-X43,20)</f>
        <v>0</v>
      </c>
      <c r="Y44" s="1118"/>
      <c r="Z44" s="256" t="s">
        <v>408</v>
      </c>
      <c r="AA44" s="257"/>
      <c r="AB44" s="257"/>
      <c r="AC44" s="257"/>
      <c r="AD44" s="257"/>
      <c r="AE44" s="257"/>
      <c r="AF44" s="257"/>
      <c r="AG44" s="256"/>
      <c r="AH44" s="1127">
        <f t="shared" si="1"/>
        <v>0</v>
      </c>
      <c r="AI44" s="1128"/>
      <c r="AJ44" s="1128"/>
      <c r="AK44" s="1129"/>
      <c r="AL44" s="1113"/>
      <c r="AM44" s="1148"/>
      <c r="AN44" s="1125"/>
      <c r="AO44" s="1126"/>
      <c r="AP44" s="1048"/>
      <c r="AQ44" s="1049"/>
      <c r="AR44" s="1052"/>
      <c r="AS44" s="1053"/>
      <c r="AT44" s="1053"/>
      <c r="AU44" s="1143"/>
      <c r="AV44" s="1144"/>
      <c r="AW44" s="243"/>
      <c r="AX44" s="243"/>
    </row>
    <row r="45" spans="2:50" ht="13.5" customHeight="1">
      <c r="B45" s="1224"/>
      <c r="C45" s="1190"/>
      <c r="D45" s="1190"/>
      <c r="E45" s="1190"/>
      <c r="F45" s="1190"/>
      <c r="G45" s="1190"/>
      <c r="H45" s="1191"/>
      <c r="I45" s="260"/>
      <c r="J45" s="256"/>
      <c r="K45" s="256"/>
      <c r="L45" s="256"/>
      <c r="M45" s="256"/>
      <c r="N45" s="256"/>
      <c r="O45" s="1098" t="s">
        <v>728</v>
      </c>
      <c r="P45" s="1098"/>
      <c r="Q45" s="259" t="s">
        <v>408</v>
      </c>
      <c r="R45" s="1150">
        <v>290.52</v>
      </c>
      <c r="S45" s="1151"/>
      <c r="T45" s="256" t="s">
        <v>409</v>
      </c>
      <c r="U45" s="256"/>
      <c r="V45" s="256"/>
      <c r="W45" s="256"/>
      <c r="X45" s="1152">
        <f>IF(J$26&lt;100,J$26-X40-X41-X42-X43-X44,50)</f>
        <v>0</v>
      </c>
      <c r="Y45" s="1118"/>
      <c r="Z45" s="256" t="s">
        <v>408</v>
      </c>
      <c r="AA45" s="257"/>
      <c r="AB45" s="257"/>
      <c r="AC45" s="257"/>
      <c r="AD45" s="257"/>
      <c r="AE45" s="257"/>
      <c r="AF45" s="257"/>
      <c r="AG45" s="256"/>
      <c r="AH45" s="1127">
        <f t="shared" si="1"/>
        <v>0</v>
      </c>
      <c r="AI45" s="1128"/>
      <c r="AJ45" s="1128"/>
      <c r="AK45" s="1129"/>
      <c r="AL45" s="1113"/>
      <c r="AM45" s="1148"/>
      <c r="AN45" s="1125"/>
      <c r="AO45" s="1126"/>
      <c r="AP45" s="1048"/>
      <c r="AQ45" s="1049"/>
      <c r="AR45" s="1052"/>
      <c r="AS45" s="1053"/>
      <c r="AT45" s="1053"/>
      <c r="AU45" s="1143"/>
      <c r="AV45" s="1144"/>
      <c r="AW45" s="243"/>
      <c r="AX45" s="243"/>
    </row>
    <row r="46" spans="2:50" ht="13.5" customHeight="1">
      <c r="B46" s="1224"/>
      <c r="C46" s="1190"/>
      <c r="D46" s="1190"/>
      <c r="E46" s="1190"/>
      <c r="F46" s="1190"/>
      <c r="G46" s="1190"/>
      <c r="H46" s="1191"/>
      <c r="I46" s="260"/>
      <c r="J46" s="256"/>
      <c r="K46" s="256"/>
      <c r="L46" s="256"/>
      <c r="M46" s="256"/>
      <c r="N46" s="256"/>
      <c r="O46" s="1098" t="s">
        <v>729</v>
      </c>
      <c r="P46" s="1098"/>
      <c r="Q46" s="512" t="s">
        <v>408</v>
      </c>
      <c r="R46" s="1150">
        <v>355.32</v>
      </c>
      <c r="S46" s="1151"/>
      <c r="T46" s="256" t="s">
        <v>409</v>
      </c>
      <c r="U46" s="256"/>
      <c r="V46" s="256"/>
      <c r="W46" s="256"/>
      <c r="X46" s="1152">
        <f>IF(J$26&gt;100,J$26-X40-X41-X42-X43-X44-X45,0)</f>
        <v>0</v>
      </c>
      <c r="Y46" s="1118"/>
      <c r="Z46" s="256" t="s">
        <v>408</v>
      </c>
      <c r="AA46" s="257"/>
      <c r="AB46" s="257"/>
      <c r="AC46" s="257"/>
      <c r="AD46" s="257"/>
      <c r="AE46" s="257"/>
      <c r="AF46" s="257"/>
      <c r="AG46" s="256"/>
      <c r="AH46" s="1127">
        <f t="shared" si="1"/>
        <v>0</v>
      </c>
      <c r="AI46" s="1128"/>
      <c r="AJ46" s="1128"/>
      <c r="AK46" s="1129"/>
      <c r="AL46" s="1113"/>
      <c r="AM46" s="1148"/>
      <c r="AN46" s="1125"/>
      <c r="AO46" s="1126"/>
      <c r="AP46" s="1048"/>
      <c r="AQ46" s="1049"/>
      <c r="AR46" s="1052"/>
      <c r="AS46" s="1053"/>
      <c r="AT46" s="1053"/>
      <c r="AU46" s="1143"/>
      <c r="AV46" s="1144"/>
      <c r="AW46" s="243"/>
      <c r="AX46" s="243"/>
    </row>
    <row r="47" spans="2:50" ht="13.5" customHeight="1" thickBot="1">
      <c r="B47" s="1225"/>
      <c r="C47" s="255"/>
      <c r="D47" s="255"/>
      <c r="E47" s="1169" t="s">
        <v>405</v>
      </c>
      <c r="F47" s="1170"/>
      <c r="G47" s="1170"/>
      <c r="H47" s="1171"/>
      <c r="I47" s="254"/>
      <c r="J47" s="248"/>
      <c r="K47" s="248"/>
      <c r="L47" s="248"/>
      <c r="M47" s="248"/>
      <c r="N47" s="248"/>
      <c r="O47" s="248"/>
      <c r="P47" s="248"/>
      <c r="Q47" s="253"/>
      <c r="R47" s="252"/>
      <c r="S47" s="252"/>
      <c r="T47" s="251"/>
      <c r="U47" s="248"/>
      <c r="V47" s="248"/>
      <c r="W47" s="575"/>
      <c r="X47" s="1172">
        <f>SUM(X40:Y46)</f>
        <v>9</v>
      </c>
      <c r="Y47" s="1172"/>
      <c r="Z47" s="248" t="s">
        <v>404</v>
      </c>
      <c r="AA47" s="248"/>
      <c r="AB47" s="248"/>
      <c r="AC47" s="249"/>
      <c r="AD47" s="248"/>
      <c r="AE47" s="248"/>
      <c r="AF47" s="248"/>
      <c r="AG47" s="248"/>
      <c r="AH47" s="1173">
        <f>SUM(AH40:AK46)</f>
        <v>86.4</v>
      </c>
      <c r="AI47" s="1174"/>
      <c r="AJ47" s="1174"/>
      <c r="AK47" s="1175"/>
      <c r="AL47" s="1177"/>
      <c r="AM47" s="1178"/>
      <c r="AN47" s="1179"/>
      <c r="AO47" s="1180"/>
      <c r="AP47" s="1160"/>
      <c r="AQ47" s="1161"/>
      <c r="AR47" s="1162"/>
      <c r="AS47" s="1163"/>
      <c r="AT47" s="1163"/>
      <c r="AU47" s="1167"/>
      <c r="AV47" s="1168"/>
      <c r="AW47" s="243"/>
      <c r="AX47" s="243"/>
    </row>
    <row r="48" spans="2:50" ht="13.5" customHeight="1">
      <c r="B48" s="1091" t="s">
        <v>448</v>
      </c>
      <c r="C48" s="921"/>
      <c r="D48" s="921"/>
      <c r="E48" s="920" t="s">
        <v>323</v>
      </c>
      <c r="F48" s="921"/>
      <c r="G48" s="921"/>
      <c r="H48" s="922"/>
      <c r="I48" s="920" t="s">
        <v>447</v>
      </c>
      <c r="J48" s="921"/>
      <c r="K48" s="921"/>
      <c r="L48" s="921"/>
      <c r="M48" s="921"/>
      <c r="N48" s="921"/>
      <c r="O48" s="921"/>
      <c r="P48" s="921"/>
      <c r="Q48" s="922"/>
      <c r="R48" s="920" t="s">
        <v>446</v>
      </c>
      <c r="S48" s="921"/>
      <c r="T48" s="921"/>
      <c r="U48" s="921"/>
      <c r="V48" s="921"/>
      <c r="W48" s="921"/>
      <c r="X48" s="921"/>
      <c r="Y48" s="921"/>
      <c r="Z48" s="921"/>
      <c r="AA48" s="921"/>
      <c r="AB48" s="921"/>
      <c r="AC48" s="921"/>
      <c r="AD48" s="921"/>
      <c r="AE48" s="921"/>
      <c r="AF48" s="921"/>
      <c r="AG48" s="922"/>
      <c r="AH48" s="920" t="s">
        <v>445</v>
      </c>
      <c r="AI48" s="921"/>
      <c r="AJ48" s="921"/>
      <c r="AK48" s="1092"/>
      <c r="AL48" s="1103" t="s">
        <v>323</v>
      </c>
      <c r="AM48" s="1104"/>
      <c r="AN48" s="914" t="s">
        <v>444</v>
      </c>
      <c r="AO48" s="915"/>
      <c r="AP48" s="915"/>
      <c r="AQ48" s="1105"/>
      <c r="AR48" s="914" t="s">
        <v>443</v>
      </c>
      <c r="AS48" s="915"/>
      <c r="AT48" s="915"/>
      <c r="AU48" s="915"/>
      <c r="AV48" s="916"/>
      <c r="AW48" s="243"/>
      <c r="AX48" s="243"/>
    </row>
    <row r="49" spans="2:50" ht="13.5" customHeight="1">
      <c r="B49" s="1223" t="s">
        <v>741</v>
      </c>
      <c r="C49" s="1187" t="s">
        <v>442</v>
      </c>
      <c r="D49" s="1188"/>
      <c r="E49" s="813" t="s">
        <v>441</v>
      </c>
      <c r="F49" s="814"/>
      <c r="G49" s="814"/>
      <c r="H49" s="815"/>
      <c r="I49" s="276" t="s">
        <v>418</v>
      </c>
      <c r="J49" s="270"/>
      <c r="K49" s="270"/>
      <c r="L49" s="270"/>
      <c r="M49" s="270"/>
      <c r="N49" s="270"/>
      <c r="O49" s="270"/>
      <c r="P49" s="270"/>
      <c r="Q49" s="275"/>
      <c r="R49" s="1106">
        <f>IF(AJ16+AJ18+AJ20+AJ22=0,0,1614.86)</f>
        <v>1614.86</v>
      </c>
      <c r="S49" s="1106"/>
      <c r="T49" s="270" t="s">
        <v>438</v>
      </c>
      <c r="U49" s="270"/>
      <c r="V49" s="270"/>
      <c r="W49" s="1107">
        <f>W30</f>
        <v>11.54</v>
      </c>
      <c r="X49" s="1107"/>
      <c r="Y49" s="270" t="s">
        <v>437</v>
      </c>
      <c r="Z49" s="270"/>
      <c r="AA49" s="270">
        <v>1</v>
      </c>
      <c r="AB49" s="270" t="s">
        <v>436</v>
      </c>
      <c r="AC49" s="270"/>
      <c r="AD49" s="302">
        <v>0.85</v>
      </c>
      <c r="AE49" s="270" t="s">
        <v>435</v>
      </c>
      <c r="AF49" s="270"/>
      <c r="AG49" s="270"/>
      <c r="AH49" s="1108">
        <f>R49*W49*AA49*AD49</f>
        <v>15840.161739999998</v>
      </c>
      <c r="AI49" s="1109"/>
      <c r="AJ49" s="1109"/>
      <c r="AK49" s="1110"/>
      <c r="AL49" s="1111" t="s">
        <v>314</v>
      </c>
      <c r="AM49" s="1112"/>
      <c r="AN49" s="1123">
        <v>0.65</v>
      </c>
      <c r="AO49" s="1124"/>
      <c r="AP49" s="1046" t="s">
        <v>440</v>
      </c>
      <c r="AQ49" s="1047"/>
      <c r="AR49" s="1050">
        <f>AN49*AB52/1000</f>
        <v>1.5105375999999997</v>
      </c>
      <c r="AS49" s="1051"/>
      <c r="AT49" s="1051"/>
      <c r="AU49" s="1046" t="s">
        <v>403</v>
      </c>
      <c r="AV49" s="1054"/>
      <c r="AW49" s="243"/>
      <c r="AX49" s="243"/>
    </row>
    <row r="50" spans="2:50" ht="13.5" customHeight="1">
      <c r="B50" s="1224"/>
      <c r="C50" s="1190"/>
      <c r="D50" s="1191"/>
      <c r="E50" s="816"/>
      <c r="F50" s="817"/>
      <c r="G50" s="817"/>
      <c r="H50" s="818"/>
      <c r="I50" s="1120" t="s">
        <v>739</v>
      </c>
      <c r="J50" s="1114"/>
      <c r="K50" s="1121"/>
      <c r="L50" s="1122" t="s">
        <v>434</v>
      </c>
      <c r="M50" s="1114"/>
      <c r="N50" s="1114"/>
      <c r="O50" s="1121"/>
      <c r="P50" s="1115" t="s">
        <v>433</v>
      </c>
      <c r="Q50" s="1116"/>
      <c r="R50" s="299" t="s">
        <v>428</v>
      </c>
      <c r="S50" s="298">
        <f>IF(P50="夏季",16.94,15.87)</f>
        <v>16.940000000000001</v>
      </c>
      <c r="T50" s="297" t="s">
        <v>427</v>
      </c>
      <c r="U50" s="296">
        <f>U31</f>
        <v>-3.26</v>
      </c>
      <c r="V50" s="297" t="s">
        <v>427</v>
      </c>
      <c r="W50" s="296">
        <f>W31</f>
        <v>2.9</v>
      </c>
      <c r="X50" s="295" t="s">
        <v>431</v>
      </c>
      <c r="Y50" s="269" t="s">
        <v>426</v>
      </c>
      <c r="Z50" s="295"/>
      <c r="AA50" s="294"/>
      <c r="AB50" s="1060">
        <f>L$16+L$18+L$22</f>
        <v>2323.9039999999995</v>
      </c>
      <c r="AC50" s="1060"/>
      <c r="AD50" s="258" t="s">
        <v>430</v>
      </c>
      <c r="AE50" s="258"/>
      <c r="AF50" s="258"/>
      <c r="AG50" s="293"/>
      <c r="AH50" s="1057">
        <f>(S50+U50+W50)*AB50</f>
        <v>38530.328319999993</v>
      </c>
      <c r="AI50" s="1058"/>
      <c r="AJ50" s="1058"/>
      <c r="AK50" s="1059"/>
      <c r="AL50" s="1113"/>
      <c r="AM50" s="1114"/>
      <c r="AN50" s="1125"/>
      <c r="AO50" s="1126"/>
      <c r="AP50" s="1048"/>
      <c r="AQ50" s="1049"/>
      <c r="AR50" s="1052"/>
      <c r="AS50" s="1053"/>
      <c r="AT50" s="1053"/>
      <c r="AU50" s="1048"/>
      <c r="AV50" s="1055"/>
      <c r="AW50" s="243"/>
      <c r="AX50" s="243"/>
    </row>
    <row r="51" spans="2:50" ht="13.5" customHeight="1">
      <c r="B51" s="1224"/>
      <c r="C51" s="1190"/>
      <c r="D51" s="1191"/>
      <c r="E51" s="816"/>
      <c r="F51" s="817"/>
      <c r="G51" s="817"/>
      <c r="H51" s="818"/>
      <c r="I51" s="524"/>
      <c r="J51" s="517"/>
      <c r="K51" s="517"/>
      <c r="L51" s="515"/>
      <c r="M51" s="515"/>
      <c r="N51" s="515"/>
      <c r="O51" s="515"/>
      <c r="P51" s="515"/>
      <c r="Q51" s="519"/>
      <c r="R51" s="289"/>
      <c r="S51" s="288" t="s">
        <v>425</v>
      </c>
      <c r="T51" s="286"/>
      <c r="U51" s="287" t="s">
        <v>424</v>
      </c>
      <c r="V51" s="286"/>
      <c r="W51" s="285" t="s">
        <v>423</v>
      </c>
      <c r="Y51" s="284"/>
      <c r="AA51" s="109"/>
      <c r="AB51" s="521"/>
      <c r="AC51" s="521"/>
      <c r="AD51" s="282"/>
      <c r="AE51" s="282"/>
      <c r="AF51" s="282"/>
      <c r="AG51" s="516"/>
      <c r="AH51" s="819"/>
      <c r="AI51" s="820"/>
      <c r="AJ51" s="820"/>
      <c r="AK51" s="821"/>
      <c r="AL51" s="1113"/>
      <c r="AM51" s="1114"/>
      <c r="AN51" s="1125"/>
      <c r="AO51" s="1126"/>
      <c r="AP51" s="1048"/>
      <c r="AQ51" s="1049"/>
      <c r="AR51" s="1052"/>
      <c r="AS51" s="1053"/>
      <c r="AT51" s="1053"/>
      <c r="AU51" s="1048"/>
      <c r="AV51" s="1055"/>
      <c r="AW51" s="243"/>
      <c r="AX51" s="243"/>
    </row>
    <row r="52" spans="2:50" ht="13.5" customHeight="1">
      <c r="B52" s="1224"/>
      <c r="C52" s="1226"/>
      <c r="D52" s="1227"/>
      <c r="E52" s="822" t="s">
        <v>405</v>
      </c>
      <c r="F52" s="823"/>
      <c r="G52" s="823"/>
      <c r="H52" s="824"/>
      <c r="I52" s="268"/>
      <c r="J52" s="262"/>
      <c r="K52" s="262"/>
      <c r="L52" s="262"/>
      <c r="M52" s="262"/>
      <c r="N52" s="262"/>
      <c r="O52" s="262"/>
      <c r="P52" s="262"/>
      <c r="Q52" s="267"/>
      <c r="R52" s="266"/>
      <c r="S52" s="266"/>
      <c r="T52" s="263"/>
      <c r="U52" s="262"/>
      <c r="V52" s="262"/>
      <c r="W52" s="265"/>
      <c r="X52" s="520"/>
      <c r="Y52" s="520"/>
      <c r="Z52" s="277"/>
      <c r="AA52" s="303"/>
      <c r="AB52" s="1056">
        <f>SUM(AB50:AC50)</f>
        <v>2323.9039999999995</v>
      </c>
      <c r="AC52" s="1056"/>
      <c r="AD52" s="279" t="s">
        <v>422</v>
      </c>
      <c r="AE52" s="263"/>
      <c r="AF52" s="263"/>
      <c r="AG52" s="262"/>
      <c r="AH52" s="825">
        <f>SUM(AH49:AK50)</f>
        <v>54370.490059999989</v>
      </c>
      <c r="AI52" s="826"/>
      <c r="AJ52" s="826"/>
      <c r="AK52" s="827"/>
      <c r="AL52" s="1113"/>
      <c r="AM52" s="1114"/>
      <c r="AN52" s="1125"/>
      <c r="AO52" s="1126"/>
      <c r="AP52" s="1048"/>
      <c r="AQ52" s="1049"/>
      <c r="AR52" s="1052"/>
      <c r="AS52" s="1053"/>
      <c r="AT52" s="1053"/>
      <c r="AU52" s="1048"/>
      <c r="AV52" s="1055"/>
      <c r="AW52" s="243"/>
      <c r="AX52" s="243"/>
    </row>
    <row r="53" spans="2:50" ht="13.5" customHeight="1">
      <c r="B53" s="1224"/>
      <c r="C53" s="1187" t="s">
        <v>421</v>
      </c>
      <c r="D53" s="1188"/>
      <c r="E53" s="1136" t="s">
        <v>420</v>
      </c>
      <c r="F53" s="814"/>
      <c r="G53" s="814"/>
      <c r="H53" s="815"/>
      <c r="I53" s="276" t="s">
        <v>418</v>
      </c>
      <c r="J53" s="270"/>
      <c r="K53" s="270"/>
      <c r="L53" s="270"/>
      <c r="M53" s="270"/>
      <c r="N53" s="270"/>
      <c r="O53" s="270"/>
      <c r="P53" s="270"/>
      <c r="Q53" s="275"/>
      <c r="R53" s="509" t="s">
        <v>720</v>
      </c>
      <c r="S53" s="1134">
        <f>IF(AH24+AH25=0,0,IF('様式11-5'!X$1="LPG",0,IF(L$24&lt;50,864,(IF(L$24&lt;200,1836,2700)))))</f>
        <v>2700</v>
      </c>
      <c r="T53" s="1134"/>
      <c r="U53" s="270" t="s">
        <v>417</v>
      </c>
      <c r="V53" s="513"/>
      <c r="W53" s="274"/>
      <c r="X53" s="274"/>
      <c r="Y53" s="274"/>
      <c r="Z53" s="274"/>
      <c r="AA53" s="274"/>
      <c r="AB53" s="270">
        <v>1</v>
      </c>
      <c r="AC53" s="523" t="s">
        <v>415</v>
      </c>
      <c r="AD53" s="270"/>
      <c r="AE53" s="270"/>
      <c r="AF53" s="270"/>
      <c r="AG53" s="270"/>
      <c r="AH53" s="1108">
        <f>S53*AB53</f>
        <v>2700</v>
      </c>
      <c r="AI53" s="1109"/>
      <c r="AJ53" s="1109"/>
      <c r="AK53" s="1110"/>
      <c r="AL53" s="1181" t="s">
        <v>420</v>
      </c>
      <c r="AM53" s="1112"/>
      <c r="AN53" s="1123">
        <v>2.29</v>
      </c>
      <c r="AO53" s="1124"/>
      <c r="AP53" s="1046" t="s">
        <v>406</v>
      </c>
      <c r="AQ53" s="1047"/>
      <c r="AR53" s="1050">
        <f>AN53*X55/1000</f>
        <v>0</v>
      </c>
      <c r="AS53" s="1051"/>
      <c r="AT53" s="1051"/>
      <c r="AU53" s="1141" t="s">
        <v>403</v>
      </c>
      <c r="AV53" s="1142"/>
      <c r="AW53" s="243"/>
      <c r="AX53" s="243"/>
    </row>
    <row r="54" spans="2:50" ht="13.5" customHeight="1">
      <c r="B54" s="1224"/>
      <c r="C54" s="1190"/>
      <c r="D54" s="1191"/>
      <c r="E54" s="816"/>
      <c r="F54" s="817"/>
      <c r="G54" s="817"/>
      <c r="H54" s="818"/>
      <c r="I54" s="260" t="s">
        <v>410</v>
      </c>
      <c r="J54" s="256"/>
      <c r="K54" s="256"/>
      <c r="L54" s="256"/>
      <c r="M54" s="256"/>
      <c r="N54" s="256"/>
      <c r="O54" s="256"/>
      <c r="P54" s="256" t="s">
        <v>414</v>
      </c>
      <c r="Q54" s="259"/>
      <c r="R54" s="299" t="s">
        <v>720</v>
      </c>
      <c r="S54" s="1135">
        <f>IF(P54="冬季",IF(L$24&lt;50,145.84,(IF(L$24&lt;200,126.4,122.08))),IF(L$24&lt;50,121.45,(IF(L$24&lt;200,102.01,97.69))))</f>
        <v>97.69</v>
      </c>
      <c r="T54" s="1135"/>
      <c r="U54" s="256" t="s">
        <v>412</v>
      </c>
      <c r="V54" s="508" t="s">
        <v>719</v>
      </c>
      <c r="W54" s="506">
        <f>W35</f>
        <v>-27.3</v>
      </c>
      <c r="X54" s="514" t="s">
        <v>721</v>
      </c>
      <c r="Y54" s="515" t="s">
        <v>722</v>
      </c>
      <c r="Z54" s="1098">
        <f>IF('様式11-5'!X$1="LPG",0,L$24)</f>
        <v>388.86399999999998</v>
      </c>
      <c r="AA54" s="1098"/>
      <c r="AB54" s="256" t="s">
        <v>408</v>
      </c>
      <c r="AC54" s="256"/>
      <c r="AD54" s="257"/>
      <c r="AE54" s="257"/>
      <c r="AF54" s="257"/>
      <c r="AG54" s="256"/>
      <c r="AH54" s="1127">
        <f>(S54+W54)*Z54</f>
        <v>27372.13696</v>
      </c>
      <c r="AI54" s="1128"/>
      <c r="AJ54" s="1128"/>
      <c r="AK54" s="1129"/>
      <c r="AL54" s="1113"/>
      <c r="AM54" s="1114"/>
      <c r="AN54" s="1125"/>
      <c r="AO54" s="1126"/>
      <c r="AP54" s="1048"/>
      <c r="AQ54" s="1049"/>
      <c r="AR54" s="1052"/>
      <c r="AS54" s="1053"/>
      <c r="AT54" s="1053"/>
      <c r="AU54" s="1143"/>
      <c r="AV54" s="1144"/>
      <c r="AW54" s="243"/>
      <c r="AX54" s="243"/>
    </row>
    <row r="55" spans="2:50" ht="13.5" customHeight="1">
      <c r="B55" s="1224"/>
      <c r="C55" s="1190"/>
      <c r="D55" s="1191"/>
      <c r="E55" s="822" t="s">
        <v>405</v>
      </c>
      <c r="F55" s="823"/>
      <c r="G55" s="823"/>
      <c r="H55" s="824"/>
      <c r="I55" s="268"/>
      <c r="J55" s="262"/>
      <c r="K55" s="262"/>
      <c r="L55" s="262"/>
      <c r="M55" s="262"/>
      <c r="N55" s="262"/>
      <c r="O55" s="262"/>
      <c r="P55" s="262"/>
      <c r="Q55" s="267"/>
      <c r="R55" s="266"/>
      <c r="S55" s="266"/>
      <c r="T55" s="263"/>
      <c r="U55" s="262"/>
      <c r="V55" s="262"/>
      <c r="W55" s="265"/>
      <c r="X55" s="520"/>
      <c r="Y55" s="520"/>
      <c r="Z55" s="1097">
        <f>SUM(Z54:Z54)</f>
        <v>388.86399999999998</v>
      </c>
      <c r="AA55" s="1097"/>
      <c r="AB55" s="277" t="s">
        <v>404</v>
      </c>
      <c r="AC55" s="277"/>
      <c r="AD55" s="263"/>
      <c r="AE55" s="263"/>
      <c r="AF55" s="263"/>
      <c r="AG55" s="262"/>
      <c r="AH55" s="825">
        <f>SUM(AH53:AK54)</f>
        <v>30072.13696</v>
      </c>
      <c r="AI55" s="826"/>
      <c r="AJ55" s="826"/>
      <c r="AK55" s="827"/>
      <c r="AL55" s="1130"/>
      <c r="AM55" s="1131"/>
      <c r="AN55" s="1132"/>
      <c r="AO55" s="1133"/>
      <c r="AP55" s="1093"/>
      <c r="AQ55" s="1094"/>
      <c r="AR55" s="1095"/>
      <c r="AS55" s="1096"/>
      <c r="AT55" s="1096"/>
      <c r="AU55" s="1145"/>
      <c r="AV55" s="1146"/>
      <c r="AW55" s="243"/>
      <c r="AX55" s="243"/>
    </row>
    <row r="56" spans="2:50" ht="13.5" customHeight="1">
      <c r="B56" s="1224"/>
      <c r="C56" s="1190"/>
      <c r="D56" s="1191"/>
      <c r="E56" s="1136" t="s">
        <v>416</v>
      </c>
      <c r="F56" s="814"/>
      <c r="G56" s="814"/>
      <c r="H56" s="815"/>
      <c r="I56" s="276" t="s">
        <v>418</v>
      </c>
      <c r="J56" s="270"/>
      <c r="K56" s="270"/>
      <c r="L56" s="270"/>
      <c r="M56" s="270"/>
      <c r="N56" s="270"/>
      <c r="O56" s="270"/>
      <c r="P56" s="270"/>
      <c r="Q56" s="275"/>
      <c r="R56" s="1137">
        <f>R37</f>
        <v>0</v>
      </c>
      <c r="S56" s="1137"/>
      <c r="T56" s="270" t="s">
        <v>417</v>
      </c>
      <c r="U56" s="270"/>
      <c r="V56" s="274"/>
      <c r="W56" s="274"/>
      <c r="X56" s="274"/>
      <c r="Y56" s="274"/>
      <c r="Z56" s="274"/>
      <c r="AA56" s="273"/>
      <c r="AB56" s="271">
        <v>1</v>
      </c>
      <c r="AC56" s="272" t="s">
        <v>415</v>
      </c>
      <c r="AD56" s="271"/>
      <c r="AE56" s="271"/>
      <c r="AF56" s="271"/>
      <c r="AG56" s="270"/>
      <c r="AH56" s="1108">
        <f>R56*AB56</f>
        <v>0</v>
      </c>
      <c r="AI56" s="1109"/>
      <c r="AJ56" s="1109"/>
      <c r="AK56" s="1110"/>
      <c r="AL56" s="1113" t="s">
        <v>416</v>
      </c>
      <c r="AM56" s="1114"/>
      <c r="AN56" s="1125">
        <v>6</v>
      </c>
      <c r="AO56" s="1126"/>
      <c r="AP56" s="1048" t="s">
        <v>406</v>
      </c>
      <c r="AQ56" s="1049"/>
      <c r="AR56" s="1052">
        <f>AN56*X58/1000</f>
        <v>0</v>
      </c>
      <c r="AS56" s="1053"/>
      <c r="AT56" s="1053"/>
      <c r="AU56" s="1143" t="s">
        <v>403</v>
      </c>
      <c r="AV56" s="1144"/>
      <c r="AW56" s="243"/>
      <c r="AX56" s="243"/>
    </row>
    <row r="57" spans="2:50" ht="13.5" customHeight="1">
      <c r="B57" s="1224"/>
      <c r="C57" s="1190"/>
      <c r="D57" s="1191"/>
      <c r="E57" s="816"/>
      <c r="F57" s="817"/>
      <c r="G57" s="817"/>
      <c r="H57" s="818"/>
      <c r="I57" s="260" t="s">
        <v>410</v>
      </c>
      <c r="J57" s="256"/>
      <c r="K57" s="256"/>
      <c r="L57" s="256"/>
      <c r="M57" s="256"/>
      <c r="N57" s="256"/>
      <c r="O57" s="256"/>
      <c r="P57" s="256"/>
      <c r="Q57" s="259"/>
      <c r="R57" s="1150">
        <f>R38</f>
        <v>313.2</v>
      </c>
      <c r="S57" s="1151"/>
      <c r="T57" s="256" t="s">
        <v>412</v>
      </c>
      <c r="U57" s="256"/>
      <c r="V57" s="256"/>
      <c r="W57" s="256"/>
      <c r="X57" s="1228">
        <f>IF('様式11-5'!X$1="LPG",L$24,0)</f>
        <v>0</v>
      </c>
      <c r="Y57" s="1229"/>
      <c r="Z57" s="256" t="s">
        <v>408</v>
      </c>
      <c r="AA57" s="257"/>
      <c r="AB57" s="257"/>
      <c r="AC57" s="258"/>
      <c r="AD57" s="257"/>
      <c r="AE57" s="257"/>
      <c r="AF57" s="257"/>
      <c r="AG57" s="256"/>
      <c r="AH57" s="1127">
        <f>R57*X57</f>
        <v>0</v>
      </c>
      <c r="AI57" s="1128"/>
      <c r="AJ57" s="1128"/>
      <c r="AK57" s="1129"/>
      <c r="AL57" s="1113"/>
      <c r="AM57" s="1114"/>
      <c r="AN57" s="1125"/>
      <c r="AO57" s="1126"/>
      <c r="AP57" s="1048"/>
      <c r="AQ57" s="1049"/>
      <c r="AR57" s="1052"/>
      <c r="AS57" s="1053"/>
      <c r="AT57" s="1053"/>
      <c r="AU57" s="1143"/>
      <c r="AV57" s="1144"/>
      <c r="AW57" s="243"/>
      <c r="AX57" s="243"/>
    </row>
    <row r="58" spans="2:50" ht="13.5" customHeight="1">
      <c r="B58" s="1224"/>
      <c r="C58" s="1226"/>
      <c r="D58" s="1227"/>
      <c r="E58" s="822" t="s">
        <v>405</v>
      </c>
      <c r="F58" s="823"/>
      <c r="G58" s="823"/>
      <c r="H58" s="824"/>
      <c r="I58" s="268"/>
      <c r="J58" s="262"/>
      <c r="K58" s="262"/>
      <c r="L58" s="262"/>
      <c r="M58" s="262"/>
      <c r="N58" s="262"/>
      <c r="O58" s="262"/>
      <c r="P58" s="262"/>
      <c r="Q58" s="267"/>
      <c r="R58" s="266"/>
      <c r="S58" s="266"/>
      <c r="T58" s="263"/>
      <c r="U58" s="262"/>
      <c r="V58" s="262"/>
      <c r="W58" s="265"/>
      <c r="X58" s="1153">
        <f>SUM(X57:Y57)</f>
        <v>0</v>
      </c>
      <c r="Y58" s="1153"/>
      <c r="Z58" s="262" t="s">
        <v>404</v>
      </c>
      <c r="AA58" s="263"/>
      <c r="AB58" s="263"/>
      <c r="AC58" s="264"/>
      <c r="AD58" s="263"/>
      <c r="AE58" s="263"/>
      <c r="AF58" s="263"/>
      <c r="AG58" s="262"/>
      <c r="AH58" s="825">
        <f>SUM(AH56:AK57)</f>
        <v>0</v>
      </c>
      <c r="AI58" s="826"/>
      <c r="AJ58" s="826"/>
      <c r="AK58" s="827"/>
      <c r="AL58" s="1130"/>
      <c r="AM58" s="1131"/>
      <c r="AN58" s="1132"/>
      <c r="AO58" s="1133"/>
      <c r="AP58" s="1093"/>
      <c r="AQ58" s="1094"/>
      <c r="AR58" s="1095"/>
      <c r="AS58" s="1096"/>
      <c r="AT58" s="1096"/>
      <c r="AU58" s="1145"/>
      <c r="AV58" s="1146"/>
      <c r="AW58" s="243"/>
      <c r="AX58" s="243"/>
    </row>
    <row r="59" spans="2:50" ht="13.5" customHeight="1">
      <c r="B59" s="1224"/>
      <c r="C59" s="1187" t="s">
        <v>411</v>
      </c>
      <c r="D59" s="1187"/>
      <c r="E59" s="1187"/>
      <c r="F59" s="1187"/>
      <c r="G59" s="1187"/>
      <c r="H59" s="1188"/>
      <c r="I59" s="260" t="s">
        <v>410</v>
      </c>
      <c r="J59" s="256"/>
      <c r="K59" s="256"/>
      <c r="L59" s="256"/>
      <c r="M59" s="256"/>
      <c r="N59" s="256"/>
      <c r="O59" s="1194" t="s">
        <v>723</v>
      </c>
      <c r="P59" s="1194"/>
      <c r="Q59" s="511" t="s">
        <v>408</v>
      </c>
      <c r="R59" s="1176">
        <v>0</v>
      </c>
      <c r="S59" s="1176"/>
      <c r="T59" s="256" t="s">
        <v>409</v>
      </c>
      <c r="U59" s="256"/>
      <c r="V59" s="256"/>
      <c r="W59" s="256"/>
      <c r="X59" s="1152">
        <f>IF(L$26&lt;5,L$26,5)</f>
        <v>5</v>
      </c>
      <c r="Y59" s="1118"/>
      <c r="Z59" s="256" t="s">
        <v>408</v>
      </c>
      <c r="AA59" s="257"/>
      <c r="AB59" s="257"/>
      <c r="AC59" s="258"/>
      <c r="AD59" s="257"/>
      <c r="AE59" s="257"/>
      <c r="AF59" s="257"/>
      <c r="AG59" s="256"/>
      <c r="AH59" s="1127">
        <f>R59*X59</f>
        <v>0</v>
      </c>
      <c r="AI59" s="1128"/>
      <c r="AJ59" s="1128"/>
      <c r="AK59" s="1129"/>
      <c r="AL59" s="1111" t="s">
        <v>407</v>
      </c>
      <c r="AM59" s="1147"/>
      <c r="AN59" s="1123">
        <v>0.36</v>
      </c>
      <c r="AO59" s="1124"/>
      <c r="AP59" s="1046" t="s">
        <v>406</v>
      </c>
      <c r="AQ59" s="1047"/>
      <c r="AR59" s="1050">
        <f>AN59*X66/1000</f>
        <v>6.4799999999999996E-3</v>
      </c>
      <c r="AS59" s="1051"/>
      <c r="AT59" s="1051"/>
      <c r="AU59" s="1141" t="s">
        <v>403</v>
      </c>
      <c r="AV59" s="1142"/>
      <c r="AW59" s="243"/>
      <c r="AX59" s="243"/>
    </row>
    <row r="60" spans="2:50" ht="13.5" customHeight="1">
      <c r="B60" s="1224"/>
      <c r="C60" s="1190"/>
      <c r="D60" s="1190"/>
      <c r="E60" s="1190"/>
      <c r="F60" s="1190"/>
      <c r="G60" s="1190"/>
      <c r="H60" s="1191"/>
      <c r="I60" s="260"/>
      <c r="J60" s="256"/>
      <c r="K60" s="256"/>
      <c r="L60" s="256"/>
      <c r="M60" s="256"/>
      <c r="N60" s="256"/>
      <c r="O60" s="1098" t="s">
        <v>724</v>
      </c>
      <c r="P60" s="1098"/>
      <c r="Q60" s="259" t="s">
        <v>408</v>
      </c>
      <c r="R60" s="1150">
        <v>21.6</v>
      </c>
      <c r="S60" s="1151"/>
      <c r="T60" s="256" t="s">
        <v>409</v>
      </c>
      <c r="U60" s="256"/>
      <c r="V60" s="256"/>
      <c r="W60" s="256"/>
      <c r="X60" s="1152">
        <f>IF(L$26&lt;10,L$26-X59,5)</f>
        <v>5</v>
      </c>
      <c r="Y60" s="1118"/>
      <c r="Z60" s="256" t="s">
        <v>408</v>
      </c>
      <c r="AA60" s="257"/>
      <c r="AB60" s="257"/>
      <c r="AC60" s="257"/>
      <c r="AD60" s="257"/>
      <c r="AE60" s="257"/>
      <c r="AF60" s="257"/>
      <c r="AG60" s="256"/>
      <c r="AH60" s="1127">
        <f t="shared" ref="AH60:AH65" si="2">R60*X60</f>
        <v>108</v>
      </c>
      <c r="AI60" s="1128"/>
      <c r="AJ60" s="1128"/>
      <c r="AK60" s="1129"/>
      <c r="AL60" s="1113"/>
      <c r="AM60" s="1148"/>
      <c r="AN60" s="1125"/>
      <c r="AO60" s="1126"/>
      <c r="AP60" s="1048"/>
      <c r="AQ60" s="1049"/>
      <c r="AR60" s="1052"/>
      <c r="AS60" s="1053"/>
      <c r="AT60" s="1053"/>
      <c r="AU60" s="1143"/>
      <c r="AV60" s="1144"/>
      <c r="AW60" s="243"/>
      <c r="AX60" s="243"/>
    </row>
    <row r="61" spans="2:50" ht="13.5" customHeight="1">
      <c r="B61" s="1224"/>
      <c r="C61" s="1190"/>
      <c r="D61" s="1190"/>
      <c r="E61" s="1190"/>
      <c r="F61" s="1190"/>
      <c r="G61" s="1190"/>
      <c r="H61" s="1191"/>
      <c r="I61" s="260"/>
      <c r="J61" s="256"/>
      <c r="K61" s="256"/>
      <c r="L61" s="256"/>
      <c r="M61" s="256"/>
      <c r="N61" s="256"/>
      <c r="O61" s="1098" t="s">
        <v>725</v>
      </c>
      <c r="P61" s="1098"/>
      <c r="Q61" s="259" t="s">
        <v>408</v>
      </c>
      <c r="R61" s="1150">
        <v>132.84</v>
      </c>
      <c r="S61" s="1151"/>
      <c r="T61" s="256" t="s">
        <v>409</v>
      </c>
      <c r="U61" s="256"/>
      <c r="V61" s="256"/>
      <c r="W61" s="256"/>
      <c r="X61" s="1152">
        <f>IF(L$26&lt;20,L$26-X59-X60,10)</f>
        <v>8</v>
      </c>
      <c r="Y61" s="1118"/>
      <c r="Z61" s="256" t="s">
        <v>408</v>
      </c>
      <c r="AA61" s="257"/>
      <c r="AB61" s="257"/>
      <c r="AC61" s="257"/>
      <c r="AD61" s="257"/>
      <c r="AE61" s="257"/>
      <c r="AF61" s="257"/>
      <c r="AG61" s="256"/>
      <c r="AH61" s="1127">
        <f t="shared" si="2"/>
        <v>1062.72</v>
      </c>
      <c r="AI61" s="1128"/>
      <c r="AJ61" s="1128"/>
      <c r="AK61" s="1129"/>
      <c r="AL61" s="1113"/>
      <c r="AM61" s="1148"/>
      <c r="AN61" s="1125"/>
      <c r="AO61" s="1126"/>
      <c r="AP61" s="1048"/>
      <c r="AQ61" s="1049"/>
      <c r="AR61" s="1052"/>
      <c r="AS61" s="1053"/>
      <c r="AT61" s="1053"/>
      <c r="AU61" s="1143"/>
      <c r="AV61" s="1144"/>
      <c r="AW61" s="243"/>
      <c r="AX61" s="243"/>
    </row>
    <row r="62" spans="2:50" ht="13.5" customHeight="1">
      <c r="B62" s="1224"/>
      <c r="C62" s="1190"/>
      <c r="D62" s="1190"/>
      <c r="E62" s="1190"/>
      <c r="F62" s="1190"/>
      <c r="G62" s="1190"/>
      <c r="H62" s="1191"/>
      <c r="I62" s="260"/>
      <c r="J62" s="256"/>
      <c r="K62" s="256"/>
      <c r="L62" s="256"/>
      <c r="M62" s="256"/>
      <c r="N62" s="256"/>
      <c r="O62" s="1098" t="s">
        <v>726</v>
      </c>
      <c r="P62" s="1098"/>
      <c r="Q62" s="259" t="s">
        <v>408</v>
      </c>
      <c r="R62" s="1150">
        <v>164.16</v>
      </c>
      <c r="S62" s="1151"/>
      <c r="T62" s="256" t="s">
        <v>409</v>
      </c>
      <c r="U62" s="256"/>
      <c r="V62" s="256"/>
      <c r="W62" s="256"/>
      <c r="X62" s="1152">
        <f>IF(L$26&lt;30,L$26-X59-X60-X61,10)</f>
        <v>0</v>
      </c>
      <c r="Y62" s="1118"/>
      <c r="Z62" s="256" t="s">
        <v>408</v>
      </c>
      <c r="AA62" s="257"/>
      <c r="AB62" s="257"/>
      <c r="AC62" s="257"/>
      <c r="AD62" s="257"/>
      <c r="AE62" s="257"/>
      <c r="AF62" s="257"/>
      <c r="AG62" s="256"/>
      <c r="AH62" s="1127">
        <f t="shared" si="2"/>
        <v>0</v>
      </c>
      <c r="AI62" s="1128"/>
      <c r="AJ62" s="1128"/>
      <c r="AK62" s="1129"/>
      <c r="AL62" s="1113"/>
      <c r="AM62" s="1148"/>
      <c r="AN62" s="1125"/>
      <c r="AO62" s="1126"/>
      <c r="AP62" s="1048"/>
      <c r="AQ62" s="1049"/>
      <c r="AR62" s="1052"/>
      <c r="AS62" s="1053"/>
      <c r="AT62" s="1053"/>
      <c r="AU62" s="1143"/>
      <c r="AV62" s="1144"/>
      <c r="AW62" s="243"/>
      <c r="AX62" s="243"/>
    </row>
    <row r="63" spans="2:50" ht="13.5" customHeight="1">
      <c r="B63" s="1224"/>
      <c r="C63" s="1190"/>
      <c r="D63" s="1190"/>
      <c r="E63" s="1190"/>
      <c r="F63" s="1190"/>
      <c r="G63" s="1190"/>
      <c r="H63" s="1191"/>
      <c r="I63" s="260"/>
      <c r="J63" s="256"/>
      <c r="K63" s="256"/>
      <c r="L63" s="256"/>
      <c r="M63" s="256"/>
      <c r="N63" s="256"/>
      <c r="O63" s="1098" t="s">
        <v>727</v>
      </c>
      <c r="P63" s="1098"/>
      <c r="Q63" s="259" t="s">
        <v>408</v>
      </c>
      <c r="R63" s="1150">
        <v>227.88</v>
      </c>
      <c r="S63" s="1151"/>
      <c r="T63" s="256" t="s">
        <v>409</v>
      </c>
      <c r="U63" s="256"/>
      <c r="V63" s="256"/>
      <c r="W63" s="256"/>
      <c r="X63" s="1152">
        <f>IF(L$26&lt;50,L$26-X59-X60-X61-X62,20)</f>
        <v>0</v>
      </c>
      <c r="Y63" s="1118"/>
      <c r="Z63" s="256" t="s">
        <v>408</v>
      </c>
      <c r="AA63" s="257"/>
      <c r="AB63" s="257"/>
      <c r="AC63" s="257"/>
      <c r="AD63" s="257"/>
      <c r="AE63" s="257"/>
      <c r="AF63" s="257"/>
      <c r="AG63" s="256"/>
      <c r="AH63" s="1127">
        <f t="shared" si="2"/>
        <v>0</v>
      </c>
      <c r="AI63" s="1128"/>
      <c r="AJ63" s="1128"/>
      <c r="AK63" s="1129"/>
      <c r="AL63" s="1113"/>
      <c r="AM63" s="1148"/>
      <c r="AN63" s="1125"/>
      <c r="AO63" s="1126"/>
      <c r="AP63" s="1048"/>
      <c r="AQ63" s="1049"/>
      <c r="AR63" s="1052"/>
      <c r="AS63" s="1053"/>
      <c r="AT63" s="1053"/>
      <c r="AU63" s="1143"/>
      <c r="AV63" s="1144"/>
      <c r="AW63" s="243"/>
      <c r="AX63" s="243"/>
    </row>
    <row r="64" spans="2:50" ht="13.5" customHeight="1">
      <c r="B64" s="1224"/>
      <c r="C64" s="1190"/>
      <c r="D64" s="1190"/>
      <c r="E64" s="1190"/>
      <c r="F64" s="1190"/>
      <c r="G64" s="1190"/>
      <c r="H64" s="1191"/>
      <c r="I64" s="260"/>
      <c r="J64" s="256"/>
      <c r="K64" s="256"/>
      <c r="L64" s="256"/>
      <c r="M64" s="256"/>
      <c r="N64" s="256"/>
      <c r="O64" s="1098" t="s">
        <v>728</v>
      </c>
      <c r="P64" s="1098"/>
      <c r="Q64" s="259" t="s">
        <v>408</v>
      </c>
      <c r="R64" s="1150">
        <v>290.52</v>
      </c>
      <c r="S64" s="1151"/>
      <c r="T64" s="256" t="s">
        <v>409</v>
      </c>
      <c r="U64" s="256"/>
      <c r="V64" s="256"/>
      <c r="W64" s="256"/>
      <c r="X64" s="1152">
        <f>IF(L$26&lt;100,L$26-X59-X60-X61-X62-X63,50)</f>
        <v>0</v>
      </c>
      <c r="Y64" s="1118"/>
      <c r="Z64" s="256" t="s">
        <v>408</v>
      </c>
      <c r="AA64" s="257"/>
      <c r="AB64" s="257"/>
      <c r="AC64" s="257"/>
      <c r="AD64" s="257"/>
      <c r="AE64" s="257"/>
      <c r="AF64" s="257"/>
      <c r="AG64" s="256"/>
      <c r="AH64" s="1127">
        <f t="shared" si="2"/>
        <v>0</v>
      </c>
      <c r="AI64" s="1128"/>
      <c r="AJ64" s="1128"/>
      <c r="AK64" s="1129"/>
      <c r="AL64" s="1113"/>
      <c r="AM64" s="1148"/>
      <c r="AN64" s="1125"/>
      <c r="AO64" s="1126"/>
      <c r="AP64" s="1048"/>
      <c r="AQ64" s="1049"/>
      <c r="AR64" s="1052"/>
      <c r="AS64" s="1053"/>
      <c r="AT64" s="1053"/>
      <c r="AU64" s="1143"/>
      <c r="AV64" s="1144"/>
      <c r="AW64" s="243"/>
      <c r="AX64" s="243"/>
    </row>
    <row r="65" spans="2:50" ht="13.5" customHeight="1">
      <c r="B65" s="1224"/>
      <c r="C65" s="1190"/>
      <c r="D65" s="1190"/>
      <c r="E65" s="1190"/>
      <c r="F65" s="1190"/>
      <c r="G65" s="1190"/>
      <c r="H65" s="1191"/>
      <c r="I65" s="260"/>
      <c r="J65" s="256"/>
      <c r="K65" s="256"/>
      <c r="L65" s="256"/>
      <c r="M65" s="256"/>
      <c r="N65" s="256"/>
      <c r="O65" s="1098" t="s">
        <v>729</v>
      </c>
      <c r="P65" s="1098"/>
      <c r="Q65" s="512" t="s">
        <v>408</v>
      </c>
      <c r="R65" s="1150">
        <v>355.32</v>
      </c>
      <c r="S65" s="1151"/>
      <c r="T65" s="256" t="s">
        <v>409</v>
      </c>
      <c r="U65" s="256"/>
      <c r="V65" s="256"/>
      <c r="W65" s="256"/>
      <c r="X65" s="1152">
        <f>IF(L$26&gt;100,L$26-X59-X60-X61-X62-X63-X64,0)</f>
        <v>0</v>
      </c>
      <c r="Y65" s="1118"/>
      <c r="Z65" s="256" t="s">
        <v>408</v>
      </c>
      <c r="AA65" s="257"/>
      <c r="AB65" s="257"/>
      <c r="AC65" s="257"/>
      <c r="AD65" s="257"/>
      <c r="AE65" s="257"/>
      <c r="AF65" s="257"/>
      <c r="AG65" s="256"/>
      <c r="AH65" s="1127">
        <f t="shared" si="2"/>
        <v>0</v>
      </c>
      <c r="AI65" s="1128"/>
      <c r="AJ65" s="1128"/>
      <c r="AK65" s="1129"/>
      <c r="AL65" s="1113"/>
      <c r="AM65" s="1148"/>
      <c r="AN65" s="1125"/>
      <c r="AO65" s="1126"/>
      <c r="AP65" s="1048"/>
      <c r="AQ65" s="1049"/>
      <c r="AR65" s="1052"/>
      <c r="AS65" s="1053"/>
      <c r="AT65" s="1053"/>
      <c r="AU65" s="1143"/>
      <c r="AV65" s="1144"/>
      <c r="AW65" s="243"/>
      <c r="AX65" s="243"/>
    </row>
    <row r="66" spans="2:50" ht="13.5" customHeight="1" thickBot="1">
      <c r="B66" s="1225"/>
      <c r="C66" s="255"/>
      <c r="D66" s="255"/>
      <c r="E66" s="1169" t="s">
        <v>405</v>
      </c>
      <c r="F66" s="1170"/>
      <c r="G66" s="1170"/>
      <c r="H66" s="1171"/>
      <c r="I66" s="254"/>
      <c r="J66" s="248"/>
      <c r="K66" s="248"/>
      <c r="L66" s="248"/>
      <c r="M66" s="248"/>
      <c r="N66" s="248"/>
      <c r="O66" s="248"/>
      <c r="P66" s="248"/>
      <c r="Q66" s="253"/>
      <c r="R66" s="252"/>
      <c r="S66" s="252"/>
      <c r="T66" s="251"/>
      <c r="U66" s="248"/>
      <c r="V66" s="248"/>
      <c r="W66" s="250"/>
      <c r="X66" s="1172">
        <f>SUM(X59:Y65)</f>
        <v>18</v>
      </c>
      <c r="Y66" s="1172"/>
      <c r="Z66" s="248" t="s">
        <v>404</v>
      </c>
      <c r="AA66" s="248"/>
      <c r="AB66" s="248"/>
      <c r="AC66" s="249"/>
      <c r="AD66" s="248"/>
      <c r="AE66" s="248"/>
      <c r="AF66" s="248"/>
      <c r="AG66" s="248"/>
      <c r="AH66" s="1173">
        <f>SUM(AH59:AK65)</f>
        <v>1170.72</v>
      </c>
      <c r="AI66" s="1174"/>
      <c r="AJ66" s="1174"/>
      <c r="AK66" s="1175"/>
      <c r="AL66" s="1177"/>
      <c r="AM66" s="1178"/>
      <c r="AN66" s="1179"/>
      <c r="AO66" s="1180"/>
      <c r="AP66" s="1160"/>
      <c r="AQ66" s="1161"/>
      <c r="AR66" s="1162"/>
      <c r="AS66" s="1163"/>
      <c r="AT66" s="1163"/>
      <c r="AU66" s="1167"/>
      <c r="AV66" s="1168"/>
      <c r="AW66" s="243"/>
      <c r="AX66" s="243"/>
    </row>
    <row r="67" spans="2:50" ht="13.5" customHeight="1">
      <c r="B67" s="1091" t="s">
        <v>448</v>
      </c>
      <c r="C67" s="921"/>
      <c r="D67" s="921"/>
      <c r="E67" s="920" t="s">
        <v>323</v>
      </c>
      <c r="F67" s="921"/>
      <c r="G67" s="921"/>
      <c r="H67" s="922"/>
      <c r="I67" s="920" t="s">
        <v>447</v>
      </c>
      <c r="J67" s="921"/>
      <c r="K67" s="921"/>
      <c r="L67" s="921"/>
      <c r="M67" s="921"/>
      <c r="N67" s="921"/>
      <c r="O67" s="921"/>
      <c r="P67" s="921"/>
      <c r="Q67" s="922"/>
      <c r="R67" s="920" t="s">
        <v>446</v>
      </c>
      <c r="S67" s="921"/>
      <c r="T67" s="921"/>
      <c r="U67" s="921"/>
      <c r="V67" s="921"/>
      <c r="W67" s="921"/>
      <c r="X67" s="921"/>
      <c r="Y67" s="921"/>
      <c r="Z67" s="921"/>
      <c r="AA67" s="921"/>
      <c r="AB67" s="921"/>
      <c r="AC67" s="921"/>
      <c r="AD67" s="921"/>
      <c r="AE67" s="921"/>
      <c r="AF67" s="921"/>
      <c r="AG67" s="922"/>
      <c r="AH67" s="920" t="s">
        <v>445</v>
      </c>
      <c r="AI67" s="921"/>
      <c r="AJ67" s="921"/>
      <c r="AK67" s="1092"/>
      <c r="AL67" s="1103" t="s">
        <v>323</v>
      </c>
      <c r="AM67" s="1104"/>
      <c r="AN67" s="914" t="s">
        <v>444</v>
      </c>
      <c r="AO67" s="915"/>
      <c r="AP67" s="915"/>
      <c r="AQ67" s="1105"/>
      <c r="AR67" s="914" t="s">
        <v>443</v>
      </c>
      <c r="AS67" s="915"/>
      <c r="AT67" s="915"/>
      <c r="AU67" s="915"/>
      <c r="AV67" s="916"/>
      <c r="AW67" s="243"/>
      <c r="AX67" s="243"/>
    </row>
    <row r="68" spans="2:50" ht="13.5" customHeight="1">
      <c r="B68" s="1248" t="s">
        <v>743</v>
      </c>
      <c r="C68" s="1243" t="s">
        <v>442</v>
      </c>
      <c r="D68" s="1243"/>
      <c r="E68" s="1244" t="s">
        <v>441</v>
      </c>
      <c r="F68" s="1244"/>
      <c r="G68" s="1244"/>
      <c r="H68" s="1244"/>
      <c r="I68" s="276" t="s">
        <v>418</v>
      </c>
      <c r="J68" s="270"/>
      <c r="K68" s="270"/>
      <c r="L68" s="270"/>
      <c r="M68" s="270"/>
      <c r="N68" s="270"/>
      <c r="O68" s="270"/>
      <c r="P68" s="270"/>
      <c r="Q68" s="275"/>
      <c r="R68" s="1106">
        <f>IF(AJ16+AJ18+AJ20+AJ22=0,0,1614.86)</f>
        <v>1614.86</v>
      </c>
      <c r="S68" s="1106"/>
      <c r="T68" s="270" t="s">
        <v>438</v>
      </c>
      <c r="U68" s="270"/>
      <c r="V68" s="270"/>
      <c r="W68" s="1107">
        <f>W30</f>
        <v>11.54</v>
      </c>
      <c r="X68" s="1107"/>
      <c r="Y68" s="270" t="s">
        <v>437</v>
      </c>
      <c r="Z68" s="270"/>
      <c r="AA68" s="270">
        <v>1</v>
      </c>
      <c r="AB68" s="270" t="s">
        <v>436</v>
      </c>
      <c r="AC68" s="270"/>
      <c r="AD68" s="302">
        <v>0.85</v>
      </c>
      <c r="AE68" s="270" t="s">
        <v>435</v>
      </c>
      <c r="AF68" s="270"/>
      <c r="AG68" s="270"/>
      <c r="AH68" s="1108">
        <f>R68*W68*AA68*AD68</f>
        <v>15840.161739999998</v>
      </c>
      <c r="AI68" s="1109"/>
      <c r="AJ68" s="1109"/>
      <c r="AK68" s="1110"/>
      <c r="AL68" s="1245" t="s">
        <v>759</v>
      </c>
      <c r="AM68" s="1246"/>
      <c r="AN68" s="1256" t="s">
        <v>759</v>
      </c>
      <c r="AO68" s="1257"/>
      <c r="AP68" s="1257"/>
      <c r="AQ68" s="1258"/>
      <c r="AR68" s="1253" t="s">
        <v>760</v>
      </c>
      <c r="AS68" s="1254"/>
      <c r="AT68" s="1254"/>
      <c r="AU68" s="1254"/>
      <c r="AV68" s="1255"/>
      <c r="AW68" s="243"/>
      <c r="AX68" s="243"/>
    </row>
    <row r="69" spans="2:50" ht="26.1" customHeight="1">
      <c r="B69" s="1248"/>
      <c r="C69" s="1233" t="s">
        <v>757</v>
      </c>
      <c r="D69" s="1233"/>
      <c r="E69" s="1247" t="s">
        <v>758</v>
      </c>
      <c r="F69" s="1244"/>
      <c r="G69" s="1244"/>
      <c r="H69" s="1244"/>
      <c r="I69" s="276" t="s">
        <v>418</v>
      </c>
      <c r="J69" s="270"/>
      <c r="K69" s="270"/>
      <c r="L69" s="270"/>
      <c r="M69" s="270"/>
      <c r="N69" s="270"/>
      <c r="O69" s="270"/>
      <c r="P69" s="270"/>
      <c r="Q69" s="275"/>
      <c r="R69" s="509" t="s">
        <v>720</v>
      </c>
      <c r="S69" s="1134">
        <f>IF(AH24+AH25=0,0,IF('様式11-5'!X$1="LPG",0,864))</f>
        <v>864</v>
      </c>
      <c r="T69" s="1134"/>
      <c r="U69" s="270" t="s">
        <v>417</v>
      </c>
      <c r="V69" s="513"/>
      <c r="W69" s="274"/>
      <c r="X69" s="274"/>
      <c r="Y69" s="274"/>
      <c r="Z69" s="274"/>
      <c r="AA69" s="274"/>
      <c r="AB69" s="270">
        <v>1</v>
      </c>
      <c r="AC69" s="523" t="s">
        <v>415</v>
      </c>
      <c r="AD69" s="270"/>
      <c r="AE69" s="270"/>
      <c r="AF69" s="270"/>
      <c r="AG69" s="270"/>
      <c r="AH69" s="1108">
        <f>S69*AB69</f>
        <v>864</v>
      </c>
      <c r="AI69" s="1109"/>
      <c r="AJ69" s="1109"/>
      <c r="AK69" s="1110"/>
      <c r="AL69" s="1259" t="s">
        <v>759</v>
      </c>
      <c r="AM69" s="1260"/>
      <c r="AN69" s="1256" t="s">
        <v>759</v>
      </c>
      <c r="AO69" s="1257"/>
      <c r="AP69" s="1257"/>
      <c r="AQ69" s="1258"/>
      <c r="AR69" s="1253" t="s">
        <v>760</v>
      </c>
      <c r="AS69" s="1254"/>
      <c r="AT69" s="1254"/>
      <c r="AU69" s="1254"/>
      <c r="AV69" s="1255"/>
      <c r="AW69" s="243"/>
      <c r="AX69" s="243"/>
    </row>
    <row r="70" spans="2:50" ht="20.100000000000001" customHeight="1" thickBot="1">
      <c r="B70" s="1249"/>
      <c r="C70" s="1250"/>
      <c r="D70" s="1250"/>
      <c r="E70" s="1236" t="s">
        <v>761</v>
      </c>
      <c r="F70" s="1236"/>
      <c r="G70" s="1236"/>
      <c r="H70" s="1236"/>
      <c r="I70" s="276" t="s">
        <v>418</v>
      </c>
      <c r="J70" s="270"/>
      <c r="K70" s="270"/>
      <c r="L70" s="270"/>
      <c r="M70" s="270"/>
      <c r="N70" s="270"/>
      <c r="O70" s="270"/>
      <c r="P70" s="270"/>
      <c r="Q70" s="275"/>
      <c r="R70" s="1137">
        <f>R56</f>
        <v>0</v>
      </c>
      <c r="S70" s="1137"/>
      <c r="T70" s="270" t="s">
        <v>417</v>
      </c>
      <c r="U70" s="270"/>
      <c r="V70" s="274"/>
      <c r="W70" s="274"/>
      <c r="X70" s="274"/>
      <c r="Y70" s="274"/>
      <c r="Z70" s="274"/>
      <c r="AA70" s="273"/>
      <c r="AB70" s="271">
        <v>1</v>
      </c>
      <c r="AC70" s="272" t="s">
        <v>415</v>
      </c>
      <c r="AD70" s="271"/>
      <c r="AE70" s="271"/>
      <c r="AF70" s="271"/>
      <c r="AG70" s="270"/>
      <c r="AH70" s="1108">
        <f>R70*AB70</f>
        <v>0</v>
      </c>
      <c r="AI70" s="1109"/>
      <c r="AJ70" s="1109"/>
      <c r="AK70" s="1110"/>
      <c r="AL70" s="1259" t="s">
        <v>759</v>
      </c>
      <c r="AM70" s="1260"/>
      <c r="AN70" s="1256" t="s">
        <v>759</v>
      </c>
      <c r="AO70" s="1257"/>
      <c r="AP70" s="1257"/>
      <c r="AQ70" s="1258"/>
      <c r="AR70" s="1253" t="s">
        <v>760</v>
      </c>
      <c r="AS70" s="1254"/>
      <c r="AT70" s="1254"/>
      <c r="AU70" s="1254"/>
      <c r="AV70" s="1255"/>
      <c r="AW70" s="243"/>
      <c r="AX70" s="243"/>
    </row>
    <row r="71" spans="2:50" ht="13.5" customHeight="1">
      <c r="B71" s="1091" t="s">
        <v>448</v>
      </c>
      <c r="C71" s="921"/>
      <c r="D71" s="921"/>
      <c r="E71" s="920" t="s">
        <v>323</v>
      </c>
      <c r="F71" s="921"/>
      <c r="G71" s="921"/>
      <c r="H71" s="922"/>
      <c r="I71" s="920" t="s">
        <v>447</v>
      </c>
      <c r="J71" s="921"/>
      <c r="K71" s="921"/>
      <c r="L71" s="921"/>
      <c r="M71" s="921"/>
      <c r="N71" s="921"/>
      <c r="O71" s="921"/>
      <c r="P71" s="921"/>
      <c r="Q71" s="922"/>
      <c r="R71" s="920" t="s">
        <v>446</v>
      </c>
      <c r="S71" s="921"/>
      <c r="T71" s="921"/>
      <c r="U71" s="921"/>
      <c r="V71" s="921"/>
      <c r="W71" s="921"/>
      <c r="X71" s="921"/>
      <c r="Y71" s="921"/>
      <c r="Z71" s="921"/>
      <c r="AA71" s="921"/>
      <c r="AB71" s="921"/>
      <c r="AC71" s="921"/>
      <c r="AD71" s="921"/>
      <c r="AE71" s="921"/>
      <c r="AF71" s="921"/>
      <c r="AG71" s="922"/>
      <c r="AH71" s="920" t="s">
        <v>445</v>
      </c>
      <c r="AI71" s="921"/>
      <c r="AJ71" s="921"/>
      <c r="AK71" s="1092"/>
      <c r="AL71" s="1103" t="s">
        <v>323</v>
      </c>
      <c r="AM71" s="1104"/>
      <c r="AN71" s="914" t="s">
        <v>444</v>
      </c>
      <c r="AO71" s="915"/>
      <c r="AP71" s="915"/>
      <c r="AQ71" s="1105"/>
      <c r="AR71" s="914" t="s">
        <v>443</v>
      </c>
      <c r="AS71" s="915"/>
      <c r="AT71" s="915"/>
      <c r="AU71" s="915"/>
      <c r="AV71" s="916"/>
      <c r="AW71" s="243"/>
      <c r="AX71" s="243"/>
    </row>
    <row r="72" spans="2:50" ht="13.5" customHeight="1">
      <c r="B72" s="1223" t="s">
        <v>744</v>
      </c>
      <c r="C72" s="1187" t="s">
        <v>442</v>
      </c>
      <c r="D72" s="1188"/>
      <c r="E72" s="813" t="s">
        <v>441</v>
      </c>
      <c r="F72" s="814"/>
      <c r="G72" s="814"/>
      <c r="H72" s="815"/>
      <c r="I72" s="276" t="s">
        <v>418</v>
      </c>
      <c r="J72" s="270"/>
      <c r="K72" s="270"/>
      <c r="L72" s="270"/>
      <c r="M72" s="270"/>
      <c r="N72" s="270"/>
      <c r="O72" s="270"/>
      <c r="P72" s="270"/>
      <c r="Q72" s="275"/>
      <c r="R72" s="1106">
        <f>IF(AJ16+AJ18+AJ20+AJ22=0,0,1614.86)</f>
        <v>1614.86</v>
      </c>
      <c r="S72" s="1106"/>
      <c r="T72" s="270" t="s">
        <v>438</v>
      </c>
      <c r="U72" s="270"/>
      <c r="V72" s="270"/>
      <c r="W72" s="1107">
        <f>W30</f>
        <v>11.54</v>
      </c>
      <c r="X72" s="1107"/>
      <c r="Y72" s="270" t="s">
        <v>437</v>
      </c>
      <c r="Z72" s="270"/>
      <c r="AA72" s="270">
        <v>1</v>
      </c>
      <c r="AB72" s="270" t="s">
        <v>436</v>
      </c>
      <c r="AC72" s="270"/>
      <c r="AD72" s="302">
        <v>0.85</v>
      </c>
      <c r="AE72" s="270" t="s">
        <v>435</v>
      </c>
      <c r="AF72" s="270"/>
      <c r="AG72" s="270"/>
      <c r="AH72" s="1108">
        <f>R72*W72*AA72*AD72</f>
        <v>15840.161739999998</v>
      </c>
      <c r="AI72" s="1109"/>
      <c r="AJ72" s="1109"/>
      <c r="AK72" s="1110"/>
      <c r="AL72" s="1111" t="s">
        <v>314</v>
      </c>
      <c r="AM72" s="1112"/>
      <c r="AN72" s="1123">
        <v>0.65</v>
      </c>
      <c r="AO72" s="1124"/>
      <c r="AP72" s="1046" t="s">
        <v>440</v>
      </c>
      <c r="AQ72" s="1047"/>
      <c r="AR72" s="1050">
        <f>AN72*AB75/1000</f>
        <v>1.3940160000000001</v>
      </c>
      <c r="AS72" s="1051"/>
      <c r="AT72" s="1051"/>
      <c r="AU72" s="1046" t="s">
        <v>403</v>
      </c>
      <c r="AV72" s="1054"/>
      <c r="AW72" s="243"/>
      <c r="AX72" s="243"/>
    </row>
    <row r="73" spans="2:50" ht="13.5" customHeight="1">
      <c r="B73" s="1224"/>
      <c r="C73" s="1190"/>
      <c r="D73" s="1191"/>
      <c r="E73" s="816"/>
      <c r="F73" s="817"/>
      <c r="G73" s="817"/>
      <c r="H73" s="818"/>
      <c r="I73" s="1120" t="s">
        <v>739</v>
      </c>
      <c r="J73" s="1114"/>
      <c r="K73" s="1121"/>
      <c r="L73" s="1122" t="s">
        <v>434</v>
      </c>
      <c r="M73" s="1114"/>
      <c r="N73" s="1114"/>
      <c r="O73" s="1121"/>
      <c r="P73" s="1115" t="s">
        <v>433</v>
      </c>
      <c r="Q73" s="1116"/>
      <c r="R73" s="299" t="s">
        <v>428</v>
      </c>
      <c r="S73" s="298">
        <f>IF(P73="夏季",16.94,15.87)</f>
        <v>16.940000000000001</v>
      </c>
      <c r="T73" s="297" t="s">
        <v>427</v>
      </c>
      <c r="U73" s="296">
        <f>U50</f>
        <v>-3.26</v>
      </c>
      <c r="V73" s="297" t="s">
        <v>427</v>
      </c>
      <c r="W73" s="296">
        <f>W50</f>
        <v>2.9</v>
      </c>
      <c r="X73" s="295" t="s">
        <v>431</v>
      </c>
      <c r="Y73" s="269" t="s">
        <v>426</v>
      </c>
      <c r="Z73" s="295"/>
      <c r="AA73" s="294"/>
      <c r="AB73" s="1060">
        <f>P$16+P$18+P$22</f>
        <v>2144.64</v>
      </c>
      <c r="AC73" s="1060"/>
      <c r="AD73" s="258" t="s">
        <v>430</v>
      </c>
      <c r="AE73" s="258"/>
      <c r="AF73" s="258"/>
      <c r="AG73" s="293"/>
      <c r="AH73" s="1057">
        <f>(S73+U73+W73)*AB73</f>
        <v>35558.131200000003</v>
      </c>
      <c r="AI73" s="1058"/>
      <c r="AJ73" s="1058"/>
      <c r="AK73" s="1059"/>
      <c r="AL73" s="1113"/>
      <c r="AM73" s="1114"/>
      <c r="AN73" s="1125"/>
      <c r="AO73" s="1126"/>
      <c r="AP73" s="1048"/>
      <c r="AQ73" s="1049"/>
      <c r="AR73" s="1052"/>
      <c r="AS73" s="1053"/>
      <c r="AT73" s="1053"/>
      <c r="AU73" s="1048"/>
      <c r="AV73" s="1055"/>
      <c r="AW73" s="243"/>
      <c r="AX73" s="243"/>
    </row>
    <row r="74" spans="2:50" ht="13.5" customHeight="1">
      <c r="B74" s="1224"/>
      <c r="C74" s="1190"/>
      <c r="D74" s="1191"/>
      <c r="E74" s="816"/>
      <c r="F74" s="817"/>
      <c r="G74" s="817"/>
      <c r="H74" s="818"/>
      <c r="I74" s="524"/>
      <c r="J74" s="517"/>
      <c r="K74" s="517"/>
      <c r="L74" s="515"/>
      <c r="M74" s="515"/>
      <c r="N74" s="515"/>
      <c r="O74" s="515"/>
      <c r="P74" s="515"/>
      <c r="Q74" s="519"/>
      <c r="R74" s="289"/>
      <c r="S74" s="288" t="s">
        <v>425</v>
      </c>
      <c r="T74" s="286"/>
      <c r="U74" s="287" t="s">
        <v>424</v>
      </c>
      <c r="V74" s="286"/>
      <c r="W74" s="285" t="s">
        <v>423</v>
      </c>
      <c r="Y74" s="284"/>
      <c r="AA74" s="109"/>
      <c r="AB74" s="521"/>
      <c r="AC74" s="521"/>
      <c r="AD74" s="282"/>
      <c r="AE74" s="282"/>
      <c r="AF74" s="282"/>
      <c r="AG74" s="516"/>
      <c r="AH74" s="819"/>
      <c r="AI74" s="820"/>
      <c r="AJ74" s="820"/>
      <c r="AK74" s="821"/>
      <c r="AL74" s="1113"/>
      <c r="AM74" s="1114"/>
      <c r="AN74" s="1125"/>
      <c r="AO74" s="1126"/>
      <c r="AP74" s="1048"/>
      <c r="AQ74" s="1049"/>
      <c r="AR74" s="1052"/>
      <c r="AS74" s="1053"/>
      <c r="AT74" s="1053"/>
      <c r="AU74" s="1048"/>
      <c r="AV74" s="1055"/>
      <c r="AW74" s="243"/>
      <c r="AX74" s="243"/>
    </row>
    <row r="75" spans="2:50" ht="13.5" customHeight="1">
      <c r="B75" s="1224"/>
      <c r="C75" s="1226"/>
      <c r="D75" s="1227"/>
      <c r="E75" s="822" t="s">
        <v>405</v>
      </c>
      <c r="F75" s="823"/>
      <c r="G75" s="823"/>
      <c r="H75" s="824"/>
      <c r="I75" s="268"/>
      <c r="J75" s="262"/>
      <c r="K75" s="262"/>
      <c r="L75" s="262"/>
      <c r="M75" s="262"/>
      <c r="N75" s="262"/>
      <c r="O75" s="262"/>
      <c r="P75" s="262"/>
      <c r="Q75" s="267"/>
      <c r="R75" s="266"/>
      <c r="S75" s="266"/>
      <c r="T75" s="263"/>
      <c r="U75" s="262"/>
      <c r="V75" s="262"/>
      <c r="W75" s="265"/>
      <c r="X75" s="520"/>
      <c r="Y75" s="520"/>
      <c r="Z75" s="277"/>
      <c r="AA75" s="303"/>
      <c r="AB75" s="1056">
        <f>SUM(AB73:AC73)</f>
        <v>2144.64</v>
      </c>
      <c r="AC75" s="1056"/>
      <c r="AD75" s="279" t="s">
        <v>422</v>
      </c>
      <c r="AE75" s="263"/>
      <c r="AF75" s="263"/>
      <c r="AG75" s="262"/>
      <c r="AH75" s="825">
        <f>SUM(AH72:AK73)</f>
        <v>51398.292939999999</v>
      </c>
      <c r="AI75" s="826"/>
      <c r="AJ75" s="826"/>
      <c r="AK75" s="827"/>
      <c r="AL75" s="1113"/>
      <c r="AM75" s="1114"/>
      <c r="AN75" s="1125"/>
      <c r="AO75" s="1126"/>
      <c r="AP75" s="1048"/>
      <c r="AQ75" s="1049"/>
      <c r="AR75" s="1052"/>
      <c r="AS75" s="1053"/>
      <c r="AT75" s="1053"/>
      <c r="AU75" s="1048"/>
      <c r="AV75" s="1055"/>
      <c r="AW75" s="243"/>
      <c r="AX75" s="243"/>
    </row>
    <row r="76" spans="2:50" ht="13.5" customHeight="1">
      <c r="B76" s="1224"/>
      <c r="C76" s="1187" t="s">
        <v>421</v>
      </c>
      <c r="D76" s="1188"/>
      <c r="E76" s="1136" t="s">
        <v>420</v>
      </c>
      <c r="F76" s="814"/>
      <c r="G76" s="814"/>
      <c r="H76" s="815"/>
      <c r="I76" s="276" t="s">
        <v>418</v>
      </c>
      <c r="J76" s="270"/>
      <c r="K76" s="270"/>
      <c r="L76" s="270"/>
      <c r="M76" s="270"/>
      <c r="N76" s="270"/>
      <c r="O76" s="270"/>
      <c r="P76" s="270"/>
      <c r="Q76" s="275"/>
      <c r="R76" s="509" t="s">
        <v>720</v>
      </c>
      <c r="S76" s="1134">
        <f>IF(AH24+AH25=0,0,IF('様式11-5'!X$1="LPG",0,IF(P$24&lt;50,864,(IF(P$24&lt;200,1836,2700)))))</f>
        <v>2700</v>
      </c>
      <c r="T76" s="1134"/>
      <c r="U76" s="270" t="s">
        <v>417</v>
      </c>
      <c r="V76" s="513"/>
      <c r="W76" s="274"/>
      <c r="X76" s="274"/>
      <c r="Y76" s="274"/>
      <c r="Z76" s="274"/>
      <c r="AA76" s="274"/>
      <c r="AB76" s="270">
        <v>1</v>
      </c>
      <c r="AC76" s="523" t="s">
        <v>415</v>
      </c>
      <c r="AD76" s="270"/>
      <c r="AE76" s="270"/>
      <c r="AF76" s="270"/>
      <c r="AG76" s="270"/>
      <c r="AH76" s="1108">
        <f>S76*AB76</f>
        <v>2700</v>
      </c>
      <c r="AI76" s="1109"/>
      <c r="AJ76" s="1109"/>
      <c r="AK76" s="1110"/>
      <c r="AL76" s="1230" t="s">
        <v>420</v>
      </c>
      <c r="AM76" s="1114"/>
      <c r="AN76" s="1125">
        <v>2.29</v>
      </c>
      <c r="AO76" s="1126"/>
      <c r="AP76" s="1048" t="s">
        <v>406</v>
      </c>
      <c r="AQ76" s="1049"/>
      <c r="AR76" s="1052">
        <f>AN76*X78/1000</f>
        <v>0</v>
      </c>
      <c r="AS76" s="1053"/>
      <c r="AT76" s="1053"/>
      <c r="AU76" s="1143" t="s">
        <v>403</v>
      </c>
      <c r="AV76" s="1144"/>
      <c r="AW76" s="243"/>
      <c r="AX76" s="243"/>
    </row>
    <row r="77" spans="2:50" ht="13.5" customHeight="1">
      <c r="B77" s="1224"/>
      <c r="C77" s="1190"/>
      <c r="D77" s="1191"/>
      <c r="E77" s="816"/>
      <c r="F77" s="817"/>
      <c r="G77" s="817"/>
      <c r="H77" s="818"/>
      <c r="I77" s="260" t="s">
        <v>410</v>
      </c>
      <c r="J77" s="256"/>
      <c r="K77" s="256"/>
      <c r="L77" s="256"/>
      <c r="M77" s="256"/>
      <c r="N77" s="256"/>
      <c r="O77" s="256"/>
      <c r="P77" s="256" t="s">
        <v>414</v>
      </c>
      <c r="Q77" s="259"/>
      <c r="R77" s="299" t="s">
        <v>720</v>
      </c>
      <c r="S77" s="1135">
        <f>IF(P77="冬季",IF(P$24&lt;50,145.84,(IF(P$24&lt;200,126.4,122.08))),IF(P$24&lt;50,121.45,(IF(P$24&lt;200,102.01,97.69))))</f>
        <v>97.69</v>
      </c>
      <c r="T77" s="1135"/>
      <c r="U77" s="256" t="s">
        <v>412</v>
      </c>
      <c r="V77" s="508" t="s">
        <v>719</v>
      </c>
      <c r="W77" s="506">
        <f>W54</f>
        <v>-27.3</v>
      </c>
      <c r="X77" s="514" t="s">
        <v>721</v>
      </c>
      <c r="Y77" s="515" t="s">
        <v>722</v>
      </c>
      <c r="Z77" s="1098">
        <f>IF('様式11-5'!X$1="LPG",0,P$24)</f>
        <v>257.92</v>
      </c>
      <c r="AA77" s="1098"/>
      <c r="AB77" s="256" t="s">
        <v>408</v>
      </c>
      <c r="AC77" s="256"/>
      <c r="AD77" s="257"/>
      <c r="AE77" s="257"/>
      <c r="AF77" s="257"/>
      <c r="AG77" s="256"/>
      <c r="AH77" s="1127">
        <f>(S77+W77)*Z77</f>
        <v>18154.988800000003</v>
      </c>
      <c r="AI77" s="1128"/>
      <c r="AJ77" s="1128"/>
      <c r="AK77" s="1129"/>
      <c r="AL77" s="1113"/>
      <c r="AM77" s="1114"/>
      <c r="AN77" s="1125"/>
      <c r="AO77" s="1126"/>
      <c r="AP77" s="1048"/>
      <c r="AQ77" s="1049"/>
      <c r="AR77" s="1052"/>
      <c r="AS77" s="1053"/>
      <c r="AT77" s="1053"/>
      <c r="AU77" s="1143"/>
      <c r="AV77" s="1144"/>
      <c r="AW77" s="243"/>
      <c r="AX77" s="243"/>
    </row>
    <row r="78" spans="2:50" ht="13.5" customHeight="1">
      <c r="B78" s="1224"/>
      <c r="C78" s="1190"/>
      <c r="D78" s="1191"/>
      <c r="E78" s="822" t="s">
        <v>405</v>
      </c>
      <c r="F78" s="823"/>
      <c r="G78" s="823"/>
      <c r="H78" s="824"/>
      <c r="I78" s="268"/>
      <c r="J78" s="262"/>
      <c r="K78" s="262"/>
      <c r="L78" s="262"/>
      <c r="M78" s="262"/>
      <c r="N78" s="262"/>
      <c r="O78" s="262"/>
      <c r="P78" s="262"/>
      <c r="Q78" s="267"/>
      <c r="R78" s="266"/>
      <c r="S78" s="266"/>
      <c r="T78" s="263"/>
      <c r="U78" s="262"/>
      <c r="V78" s="262"/>
      <c r="W78" s="265"/>
      <c r="X78" s="520"/>
      <c r="Y78" s="520"/>
      <c r="Z78" s="1097">
        <f>SUM(Z77:Z77)</f>
        <v>257.92</v>
      </c>
      <c r="AA78" s="1097"/>
      <c r="AB78" s="277" t="s">
        <v>404</v>
      </c>
      <c r="AC78" s="277"/>
      <c r="AD78" s="263"/>
      <c r="AE78" s="263"/>
      <c r="AF78" s="263"/>
      <c r="AG78" s="262"/>
      <c r="AH78" s="825">
        <f>SUM(AH76:AK77)</f>
        <v>20854.988800000003</v>
      </c>
      <c r="AI78" s="826"/>
      <c r="AJ78" s="826"/>
      <c r="AK78" s="827"/>
      <c r="AL78" s="1130"/>
      <c r="AM78" s="1131"/>
      <c r="AN78" s="1132"/>
      <c r="AO78" s="1133"/>
      <c r="AP78" s="1093"/>
      <c r="AQ78" s="1094"/>
      <c r="AR78" s="1095"/>
      <c r="AS78" s="1096"/>
      <c r="AT78" s="1096"/>
      <c r="AU78" s="1145"/>
      <c r="AV78" s="1146"/>
      <c r="AW78" s="243"/>
      <c r="AX78" s="243"/>
    </row>
    <row r="79" spans="2:50" ht="13.5" customHeight="1">
      <c r="B79" s="1224"/>
      <c r="C79" s="1190"/>
      <c r="D79" s="1191"/>
      <c r="E79" s="1136" t="s">
        <v>416</v>
      </c>
      <c r="F79" s="814"/>
      <c r="G79" s="814"/>
      <c r="H79" s="815"/>
      <c r="I79" s="276" t="s">
        <v>418</v>
      </c>
      <c r="J79" s="270"/>
      <c r="K79" s="270"/>
      <c r="L79" s="270"/>
      <c r="M79" s="270"/>
      <c r="N79" s="270"/>
      <c r="O79" s="270"/>
      <c r="P79" s="270"/>
      <c r="Q79" s="275"/>
      <c r="R79" s="1137">
        <f>R70</f>
        <v>0</v>
      </c>
      <c r="S79" s="1137"/>
      <c r="T79" s="270" t="s">
        <v>417</v>
      </c>
      <c r="U79" s="270"/>
      <c r="V79" s="274"/>
      <c r="W79" s="274"/>
      <c r="X79" s="274"/>
      <c r="Y79" s="274"/>
      <c r="Z79" s="274"/>
      <c r="AA79" s="273"/>
      <c r="AB79" s="271">
        <v>1</v>
      </c>
      <c r="AC79" s="272" t="s">
        <v>415</v>
      </c>
      <c r="AD79" s="271"/>
      <c r="AE79" s="271"/>
      <c r="AF79" s="271"/>
      <c r="AG79" s="270"/>
      <c r="AH79" s="1108">
        <f>R79*AB79</f>
        <v>0</v>
      </c>
      <c r="AI79" s="1109"/>
      <c r="AJ79" s="1109"/>
      <c r="AK79" s="1110"/>
      <c r="AL79" s="1113" t="s">
        <v>416</v>
      </c>
      <c r="AM79" s="1114"/>
      <c r="AN79" s="1125">
        <v>6</v>
      </c>
      <c r="AO79" s="1126"/>
      <c r="AP79" s="1048" t="s">
        <v>406</v>
      </c>
      <c r="AQ79" s="1049"/>
      <c r="AR79" s="1052">
        <f>AN79*X81/1000</f>
        <v>0</v>
      </c>
      <c r="AS79" s="1053"/>
      <c r="AT79" s="1053"/>
      <c r="AU79" s="1143" t="s">
        <v>403</v>
      </c>
      <c r="AV79" s="1144"/>
      <c r="AW79" s="243"/>
      <c r="AX79" s="243"/>
    </row>
    <row r="80" spans="2:50" ht="13.5" customHeight="1">
      <c r="B80" s="1224"/>
      <c r="C80" s="1190"/>
      <c r="D80" s="1191"/>
      <c r="E80" s="816"/>
      <c r="F80" s="817"/>
      <c r="G80" s="817"/>
      <c r="H80" s="818"/>
      <c r="I80" s="260" t="s">
        <v>410</v>
      </c>
      <c r="J80" s="256"/>
      <c r="K80" s="256"/>
      <c r="L80" s="256"/>
      <c r="M80" s="256"/>
      <c r="N80" s="256"/>
      <c r="O80" s="256"/>
      <c r="P80" s="256"/>
      <c r="Q80" s="259"/>
      <c r="R80" s="1231">
        <f>R38</f>
        <v>313.2</v>
      </c>
      <c r="S80" s="1232"/>
      <c r="T80" s="256" t="s">
        <v>412</v>
      </c>
      <c r="U80" s="256"/>
      <c r="V80" s="256"/>
      <c r="W80" s="256"/>
      <c r="X80" s="1152">
        <f>IF('様式11-5'!X$1="LPG",P$24,0)</f>
        <v>0</v>
      </c>
      <c r="Y80" s="1118"/>
      <c r="Z80" s="256" t="s">
        <v>408</v>
      </c>
      <c r="AA80" s="257"/>
      <c r="AB80" s="257"/>
      <c r="AC80" s="258"/>
      <c r="AD80" s="257"/>
      <c r="AE80" s="257"/>
      <c r="AF80" s="257"/>
      <c r="AG80" s="256"/>
      <c r="AH80" s="1127">
        <f>R80*X80</f>
        <v>0</v>
      </c>
      <c r="AI80" s="1128"/>
      <c r="AJ80" s="1128"/>
      <c r="AK80" s="1129"/>
      <c r="AL80" s="1113"/>
      <c r="AM80" s="1114"/>
      <c r="AN80" s="1125"/>
      <c r="AO80" s="1126"/>
      <c r="AP80" s="1048"/>
      <c r="AQ80" s="1049"/>
      <c r="AR80" s="1052"/>
      <c r="AS80" s="1053"/>
      <c r="AT80" s="1053"/>
      <c r="AU80" s="1143"/>
      <c r="AV80" s="1144"/>
      <c r="AW80" s="243"/>
      <c r="AX80" s="243"/>
    </row>
    <row r="81" spans="2:50" ht="13.5" customHeight="1">
      <c r="B81" s="1224"/>
      <c r="C81" s="1226"/>
      <c r="D81" s="1227"/>
      <c r="E81" s="822" t="s">
        <v>405</v>
      </c>
      <c r="F81" s="823"/>
      <c r="G81" s="823"/>
      <c r="H81" s="824"/>
      <c r="I81" s="268"/>
      <c r="J81" s="262"/>
      <c r="K81" s="262"/>
      <c r="L81" s="262"/>
      <c r="M81" s="262"/>
      <c r="N81" s="262"/>
      <c r="O81" s="262"/>
      <c r="P81" s="262"/>
      <c r="Q81" s="267"/>
      <c r="R81" s="266"/>
      <c r="S81" s="266"/>
      <c r="T81" s="263"/>
      <c r="U81" s="262"/>
      <c r="V81" s="262"/>
      <c r="W81" s="265"/>
      <c r="X81" s="1153">
        <f>SUM(X80:Y80)</f>
        <v>0</v>
      </c>
      <c r="Y81" s="1153"/>
      <c r="Z81" s="262" t="s">
        <v>404</v>
      </c>
      <c r="AA81" s="263"/>
      <c r="AB81" s="263"/>
      <c r="AC81" s="264"/>
      <c r="AD81" s="263"/>
      <c r="AE81" s="263"/>
      <c r="AF81" s="263"/>
      <c r="AG81" s="262"/>
      <c r="AH81" s="825">
        <f>SUM(AH79:AK80)</f>
        <v>0</v>
      </c>
      <c r="AI81" s="826"/>
      <c r="AJ81" s="826"/>
      <c r="AK81" s="827"/>
      <c r="AL81" s="1130"/>
      <c r="AM81" s="1131"/>
      <c r="AN81" s="1132"/>
      <c r="AO81" s="1133"/>
      <c r="AP81" s="1093"/>
      <c r="AQ81" s="1094"/>
      <c r="AR81" s="1095"/>
      <c r="AS81" s="1096"/>
      <c r="AT81" s="1096"/>
      <c r="AU81" s="1145"/>
      <c r="AV81" s="1146"/>
      <c r="AW81" s="243"/>
      <c r="AX81" s="243"/>
    </row>
    <row r="82" spans="2:50" ht="13.5" customHeight="1">
      <c r="B82" s="1224"/>
      <c r="C82" s="1187" t="s">
        <v>411</v>
      </c>
      <c r="D82" s="1187"/>
      <c r="E82" s="1187"/>
      <c r="F82" s="1187"/>
      <c r="G82" s="1187"/>
      <c r="H82" s="1188"/>
      <c r="I82" s="260" t="s">
        <v>410</v>
      </c>
      <c r="J82" s="256"/>
      <c r="K82" s="256"/>
      <c r="L82" s="256"/>
      <c r="M82" s="256"/>
      <c r="N82" s="256"/>
      <c r="O82" s="1194" t="s">
        <v>723</v>
      </c>
      <c r="P82" s="1194"/>
      <c r="Q82" s="511" t="s">
        <v>408</v>
      </c>
      <c r="R82" s="1176">
        <v>0</v>
      </c>
      <c r="S82" s="1176"/>
      <c r="T82" s="256" t="s">
        <v>409</v>
      </c>
      <c r="U82" s="256"/>
      <c r="V82" s="256"/>
      <c r="W82" s="256"/>
      <c r="X82" s="1152">
        <f>IF(P$26&lt;5,P$26,5)</f>
        <v>5</v>
      </c>
      <c r="Y82" s="1118"/>
      <c r="Z82" s="256" t="s">
        <v>408</v>
      </c>
      <c r="AA82" s="257"/>
      <c r="AB82" s="257"/>
      <c r="AC82" s="258"/>
      <c r="AD82" s="257"/>
      <c r="AE82" s="257"/>
      <c r="AF82" s="257"/>
      <c r="AG82" s="256"/>
      <c r="AH82" s="1127">
        <f>R82*X82</f>
        <v>0</v>
      </c>
      <c r="AI82" s="1128"/>
      <c r="AJ82" s="1128"/>
      <c r="AK82" s="1129"/>
      <c r="AL82" s="1111" t="s">
        <v>407</v>
      </c>
      <c r="AM82" s="1147"/>
      <c r="AN82" s="1123">
        <v>0.36</v>
      </c>
      <c r="AO82" s="1124"/>
      <c r="AP82" s="1046" t="s">
        <v>406</v>
      </c>
      <c r="AQ82" s="1047"/>
      <c r="AR82" s="1050">
        <f>AN82*X89/1000</f>
        <v>1.1879999999999998E-2</v>
      </c>
      <c r="AS82" s="1051"/>
      <c r="AT82" s="1051"/>
      <c r="AU82" s="1141" t="s">
        <v>403</v>
      </c>
      <c r="AV82" s="1142"/>
      <c r="AW82" s="243"/>
      <c r="AX82" s="243"/>
    </row>
    <row r="83" spans="2:50" ht="13.5" customHeight="1">
      <c r="B83" s="1224"/>
      <c r="C83" s="1190"/>
      <c r="D83" s="1190"/>
      <c r="E83" s="1190"/>
      <c r="F83" s="1190"/>
      <c r="G83" s="1190"/>
      <c r="H83" s="1191"/>
      <c r="I83" s="260"/>
      <c r="J83" s="256"/>
      <c r="K83" s="256"/>
      <c r="L83" s="256"/>
      <c r="M83" s="256"/>
      <c r="N83" s="256"/>
      <c r="O83" s="1098" t="s">
        <v>724</v>
      </c>
      <c r="P83" s="1098"/>
      <c r="Q83" s="259" t="s">
        <v>408</v>
      </c>
      <c r="R83" s="1150">
        <v>21.6</v>
      </c>
      <c r="S83" s="1151"/>
      <c r="T83" s="256" t="s">
        <v>409</v>
      </c>
      <c r="U83" s="256"/>
      <c r="V83" s="256"/>
      <c r="W83" s="256"/>
      <c r="X83" s="1152">
        <f>IF(P$26&lt;10,P$26-X82,5)</f>
        <v>5</v>
      </c>
      <c r="Y83" s="1118"/>
      <c r="Z83" s="256" t="s">
        <v>408</v>
      </c>
      <c r="AA83" s="257"/>
      <c r="AB83" s="257"/>
      <c r="AC83" s="257"/>
      <c r="AD83" s="257"/>
      <c r="AE83" s="257"/>
      <c r="AF83" s="257"/>
      <c r="AG83" s="256"/>
      <c r="AH83" s="1127">
        <f t="shared" ref="AH83:AH88" si="3">R83*X83</f>
        <v>108</v>
      </c>
      <c r="AI83" s="1128"/>
      <c r="AJ83" s="1128"/>
      <c r="AK83" s="1129"/>
      <c r="AL83" s="1113"/>
      <c r="AM83" s="1148"/>
      <c r="AN83" s="1125"/>
      <c r="AO83" s="1126"/>
      <c r="AP83" s="1048"/>
      <c r="AQ83" s="1049"/>
      <c r="AR83" s="1052"/>
      <c r="AS83" s="1053"/>
      <c r="AT83" s="1053"/>
      <c r="AU83" s="1143"/>
      <c r="AV83" s="1144"/>
      <c r="AW83" s="243"/>
      <c r="AX83" s="243"/>
    </row>
    <row r="84" spans="2:50" ht="13.5" customHeight="1">
      <c r="B84" s="1224"/>
      <c r="C84" s="1190"/>
      <c r="D84" s="1190"/>
      <c r="E84" s="1190"/>
      <c r="F84" s="1190"/>
      <c r="G84" s="1190"/>
      <c r="H84" s="1191"/>
      <c r="I84" s="260"/>
      <c r="J84" s="256"/>
      <c r="K84" s="256"/>
      <c r="L84" s="256"/>
      <c r="M84" s="256"/>
      <c r="N84" s="256"/>
      <c r="O84" s="1098" t="s">
        <v>725</v>
      </c>
      <c r="P84" s="1098"/>
      <c r="Q84" s="259" t="s">
        <v>408</v>
      </c>
      <c r="R84" s="1150">
        <v>132.84</v>
      </c>
      <c r="S84" s="1151"/>
      <c r="T84" s="256" t="s">
        <v>409</v>
      </c>
      <c r="U84" s="256"/>
      <c r="V84" s="256"/>
      <c r="W84" s="256"/>
      <c r="X84" s="1152">
        <f>IF(P$26&lt;20,P$26-X82-X83,10)</f>
        <v>10</v>
      </c>
      <c r="Y84" s="1118"/>
      <c r="Z84" s="256" t="s">
        <v>408</v>
      </c>
      <c r="AA84" s="257"/>
      <c r="AB84" s="257"/>
      <c r="AC84" s="257"/>
      <c r="AD84" s="257"/>
      <c r="AE84" s="257"/>
      <c r="AF84" s="257"/>
      <c r="AG84" s="256"/>
      <c r="AH84" s="1127">
        <f t="shared" si="3"/>
        <v>1328.4</v>
      </c>
      <c r="AI84" s="1128"/>
      <c r="AJ84" s="1128"/>
      <c r="AK84" s="1129"/>
      <c r="AL84" s="1113"/>
      <c r="AM84" s="1148"/>
      <c r="AN84" s="1125"/>
      <c r="AO84" s="1126"/>
      <c r="AP84" s="1048"/>
      <c r="AQ84" s="1049"/>
      <c r="AR84" s="1052"/>
      <c r="AS84" s="1053"/>
      <c r="AT84" s="1053"/>
      <c r="AU84" s="1143"/>
      <c r="AV84" s="1144"/>
      <c r="AW84" s="243"/>
      <c r="AX84" s="243"/>
    </row>
    <row r="85" spans="2:50" ht="13.5" customHeight="1">
      <c r="B85" s="1224"/>
      <c r="C85" s="1190"/>
      <c r="D85" s="1190"/>
      <c r="E85" s="1190"/>
      <c r="F85" s="1190"/>
      <c r="G85" s="1190"/>
      <c r="H85" s="1191"/>
      <c r="I85" s="260"/>
      <c r="J85" s="256"/>
      <c r="K85" s="256"/>
      <c r="L85" s="256"/>
      <c r="M85" s="256"/>
      <c r="N85" s="256"/>
      <c r="O85" s="1098" t="s">
        <v>726</v>
      </c>
      <c r="P85" s="1098"/>
      <c r="Q85" s="259" t="s">
        <v>408</v>
      </c>
      <c r="R85" s="1150">
        <v>164.16</v>
      </c>
      <c r="S85" s="1151"/>
      <c r="T85" s="256" t="s">
        <v>409</v>
      </c>
      <c r="U85" s="256"/>
      <c r="V85" s="256"/>
      <c r="W85" s="256"/>
      <c r="X85" s="1152">
        <f>IF(P$26&lt;30,P$26-X82-X83-X84,10)</f>
        <v>10</v>
      </c>
      <c r="Y85" s="1118"/>
      <c r="Z85" s="256" t="s">
        <v>408</v>
      </c>
      <c r="AA85" s="257"/>
      <c r="AB85" s="257"/>
      <c r="AC85" s="257"/>
      <c r="AD85" s="257"/>
      <c r="AE85" s="257"/>
      <c r="AF85" s="257"/>
      <c r="AG85" s="256"/>
      <c r="AH85" s="1127">
        <f t="shared" si="3"/>
        <v>1641.6</v>
      </c>
      <c r="AI85" s="1128"/>
      <c r="AJ85" s="1128"/>
      <c r="AK85" s="1129"/>
      <c r="AL85" s="1113"/>
      <c r="AM85" s="1148"/>
      <c r="AN85" s="1125"/>
      <c r="AO85" s="1126"/>
      <c r="AP85" s="1048"/>
      <c r="AQ85" s="1049"/>
      <c r="AR85" s="1052"/>
      <c r="AS85" s="1053"/>
      <c r="AT85" s="1053"/>
      <c r="AU85" s="1143"/>
      <c r="AV85" s="1144"/>
      <c r="AW85" s="243"/>
      <c r="AX85" s="243"/>
    </row>
    <row r="86" spans="2:50" ht="13.5" customHeight="1">
      <c r="B86" s="1224"/>
      <c r="C86" s="1190"/>
      <c r="D86" s="1190"/>
      <c r="E86" s="1190"/>
      <c r="F86" s="1190"/>
      <c r="G86" s="1190"/>
      <c r="H86" s="1191"/>
      <c r="I86" s="260"/>
      <c r="J86" s="256"/>
      <c r="K86" s="256"/>
      <c r="L86" s="256"/>
      <c r="M86" s="256"/>
      <c r="N86" s="256"/>
      <c r="O86" s="1098" t="s">
        <v>727</v>
      </c>
      <c r="P86" s="1098"/>
      <c r="Q86" s="259" t="s">
        <v>408</v>
      </c>
      <c r="R86" s="1150">
        <v>227.88</v>
      </c>
      <c r="S86" s="1151"/>
      <c r="T86" s="256" t="s">
        <v>409</v>
      </c>
      <c r="U86" s="256"/>
      <c r="V86" s="256"/>
      <c r="W86" s="256"/>
      <c r="X86" s="1152">
        <f>IF(P$26&lt;50,P$26-X82-X83-X84-X85,20)</f>
        <v>3</v>
      </c>
      <c r="Y86" s="1118"/>
      <c r="Z86" s="256" t="s">
        <v>408</v>
      </c>
      <c r="AA86" s="257"/>
      <c r="AB86" s="257"/>
      <c r="AC86" s="257"/>
      <c r="AD86" s="257"/>
      <c r="AE86" s="257"/>
      <c r="AF86" s="257"/>
      <c r="AG86" s="256"/>
      <c r="AH86" s="1127">
        <f t="shared" si="3"/>
        <v>683.64</v>
      </c>
      <c r="AI86" s="1128"/>
      <c r="AJ86" s="1128"/>
      <c r="AK86" s="1129"/>
      <c r="AL86" s="1113"/>
      <c r="AM86" s="1148"/>
      <c r="AN86" s="1125"/>
      <c r="AO86" s="1126"/>
      <c r="AP86" s="1048"/>
      <c r="AQ86" s="1049"/>
      <c r="AR86" s="1052"/>
      <c r="AS86" s="1053"/>
      <c r="AT86" s="1053"/>
      <c r="AU86" s="1143"/>
      <c r="AV86" s="1144"/>
      <c r="AW86" s="243"/>
      <c r="AX86" s="243"/>
    </row>
    <row r="87" spans="2:50" ht="13.5" customHeight="1">
      <c r="B87" s="1224"/>
      <c r="C87" s="1190"/>
      <c r="D87" s="1190"/>
      <c r="E87" s="1190"/>
      <c r="F87" s="1190"/>
      <c r="G87" s="1190"/>
      <c r="H87" s="1191"/>
      <c r="I87" s="260"/>
      <c r="J87" s="256"/>
      <c r="K87" s="256"/>
      <c r="L87" s="256"/>
      <c r="M87" s="256"/>
      <c r="N87" s="256"/>
      <c r="O87" s="1098" t="s">
        <v>728</v>
      </c>
      <c r="P87" s="1098"/>
      <c r="Q87" s="259" t="s">
        <v>408</v>
      </c>
      <c r="R87" s="1150">
        <v>290.52</v>
      </c>
      <c r="S87" s="1151"/>
      <c r="T87" s="256" t="s">
        <v>409</v>
      </c>
      <c r="U87" s="256"/>
      <c r="V87" s="256"/>
      <c r="W87" s="256"/>
      <c r="X87" s="1152">
        <f>IF(P$26&lt;100,P$26-X82-X83-X84-X85-X86,50)</f>
        <v>0</v>
      </c>
      <c r="Y87" s="1118"/>
      <c r="Z87" s="256" t="s">
        <v>408</v>
      </c>
      <c r="AA87" s="257"/>
      <c r="AB87" s="257"/>
      <c r="AC87" s="257"/>
      <c r="AD87" s="257"/>
      <c r="AE87" s="257"/>
      <c r="AF87" s="257"/>
      <c r="AG87" s="256"/>
      <c r="AH87" s="1127">
        <f t="shared" si="3"/>
        <v>0</v>
      </c>
      <c r="AI87" s="1128"/>
      <c r="AJ87" s="1128"/>
      <c r="AK87" s="1129"/>
      <c r="AL87" s="1113"/>
      <c r="AM87" s="1148"/>
      <c r="AN87" s="1125"/>
      <c r="AO87" s="1126"/>
      <c r="AP87" s="1048"/>
      <c r="AQ87" s="1049"/>
      <c r="AR87" s="1052"/>
      <c r="AS87" s="1053"/>
      <c r="AT87" s="1053"/>
      <c r="AU87" s="1143"/>
      <c r="AV87" s="1144"/>
      <c r="AW87" s="243"/>
      <c r="AX87" s="243"/>
    </row>
    <row r="88" spans="2:50" ht="13.5" customHeight="1">
      <c r="B88" s="1224"/>
      <c r="C88" s="1190"/>
      <c r="D88" s="1190"/>
      <c r="E88" s="1190"/>
      <c r="F88" s="1190"/>
      <c r="G88" s="1190"/>
      <c r="H88" s="1191"/>
      <c r="I88" s="260"/>
      <c r="J88" s="256"/>
      <c r="K88" s="256"/>
      <c r="L88" s="256"/>
      <c r="M88" s="256"/>
      <c r="N88" s="256"/>
      <c r="O88" s="1098" t="s">
        <v>729</v>
      </c>
      <c r="P88" s="1098"/>
      <c r="Q88" s="512" t="s">
        <v>408</v>
      </c>
      <c r="R88" s="1150">
        <v>355.32</v>
      </c>
      <c r="S88" s="1151"/>
      <c r="T88" s="256" t="s">
        <v>409</v>
      </c>
      <c r="U88" s="256"/>
      <c r="V88" s="256"/>
      <c r="W88" s="256"/>
      <c r="X88" s="1152">
        <f>IF(P$26&gt;100,P$26-X82-X83-X84-X85-X86-X87,0)</f>
        <v>0</v>
      </c>
      <c r="Y88" s="1118"/>
      <c r="Z88" s="256" t="s">
        <v>408</v>
      </c>
      <c r="AA88" s="257"/>
      <c r="AB88" s="257"/>
      <c r="AC88" s="257"/>
      <c r="AD88" s="257"/>
      <c r="AE88" s="257"/>
      <c r="AF88" s="257"/>
      <c r="AG88" s="256"/>
      <c r="AH88" s="1127">
        <f t="shared" si="3"/>
        <v>0</v>
      </c>
      <c r="AI88" s="1128"/>
      <c r="AJ88" s="1128"/>
      <c r="AK88" s="1129"/>
      <c r="AL88" s="1113"/>
      <c r="AM88" s="1148"/>
      <c r="AN88" s="1125"/>
      <c r="AO88" s="1126"/>
      <c r="AP88" s="1048"/>
      <c r="AQ88" s="1049"/>
      <c r="AR88" s="1052"/>
      <c r="AS88" s="1053"/>
      <c r="AT88" s="1053"/>
      <c r="AU88" s="1143"/>
      <c r="AV88" s="1144"/>
      <c r="AW88" s="243"/>
      <c r="AX88" s="243"/>
    </row>
    <row r="89" spans="2:50" ht="13.5" customHeight="1" thickBot="1">
      <c r="B89" s="1225"/>
      <c r="C89" s="255"/>
      <c r="D89" s="255"/>
      <c r="E89" s="1169" t="s">
        <v>405</v>
      </c>
      <c r="F89" s="1170"/>
      <c r="G89" s="1170"/>
      <c r="H89" s="1171"/>
      <c r="I89" s="254"/>
      <c r="J89" s="248"/>
      <c r="K89" s="248"/>
      <c r="L89" s="248"/>
      <c r="M89" s="248"/>
      <c r="N89" s="248"/>
      <c r="O89" s="248"/>
      <c r="P89" s="248"/>
      <c r="Q89" s="253"/>
      <c r="R89" s="252"/>
      <c r="S89" s="252"/>
      <c r="T89" s="251"/>
      <c r="U89" s="248"/>
      <c r="V89" s="248"/>
      <c r="W89" s="250"/>
      <c r="X89" s="1172">
        <f>SUM(X82:Y88)</f>
        <v>33</v>
      </c>
      <c r="Y89" s="1172"/>
      <c r="Z89" s="248" t="s">
        <v>404</v>
      </c>
      <c r="AA89" s="248"/>
      <c r="AB89" s="248"/>
      <c r="AC89" s="249"/>
      <c r="AD89" s="248"/>
      <c r="AE89" s="248"/>
      <c r="AF89" s="248"/>
      <c r="AG89" s="248"/>
      <c r="AH89" s="1173">
        <f>SUM(AH82:AK88)</f>
        <v>3761.64</v>
      </c>
      <c r="AI89" s="1174"/>
      <c r="AJ89" s="1174"/>
      <c r="AK89" s="1175"/>
      <c r="AL89" s="1177"/>
      <c r="AM89" s="1178"/>
      <c r="AN89" s="1179"/>
      <c r="AO89" s="1180"/>
      <c r="AP89" s="1160"/>
      <c r="AQ89" s="1161"/>
      <c r="AR89" s="1162"/>
      <c r="AS89" s="1163"/>
      <c r="AT89" s="1163"/>
      <c r="AU89" s="1167"/>
      <c r="AV89" s="1168"/>
      <c r="AW89" s="243"/>
      <c r="AX89" s="243"/>
    </row>
    <row r="90" spans="2:50" ht="13.5" customHeight="1">
      <c r="B90" s="1091" t="s">
        <v>448</v>
      </c>
      <c r="C90" s="921"/>
      <c r="D90" s="921"/>
      <c r="E90" s="920" t="s">
        <v>323</v>
      </c>
      <c r="F90" s="921"/>
      <c r="G90" s="921"/>
      <c r="H90" s="922"/>
      <c r="I90" s="920" t="s">
        <v>447</v>
      </c>
      <c r="J90" s="921"/>
      <c r="K90" s="921"/>
      <c r="L90" s="921"/>
      <c r="M90" s="921"/>
      <c r="N90" s="921"/>
      <c r="O90" s="921"/>
      <c r="P90" s="921"/>
      <c r="Q90" s="922"/>
      <c r="R90" s="920" t="s">
        <v>446</v>
      </c>
      <c r="S90" s="921"/>
      <c r="T90" s="921"/>
      <c r="U90" s="921"/>
      <c r="V90" s="921"/>
      <c r="W90" s="921"/>
      <c r="X90" s="921"/>
      <c r="Y90" s="921"/>
      <c r="Z90" s="921"/>
      <c r="AA90" s="921"/>
      <c r="AB90" s="921"/>
      <c r="AC90" s="921"/>
      <c r="AD90" s="921"/>
      <c r="AE90" s="921"/>
      <c r="AF90" s="921"/>
      <c r="AG90" s="922"/>
      <c r="AH90" s="920" t="s">
        <v>445</v>
      </c>
      <c r="AI90" s="921"/>
      <c r="AJ90" s="921"/>
      <c r="AK90" s="1092"/>
      <c r="AL90" s="1103" t="s">
        <v>323</v>
      </c>
      <c r="AM90" s="1104"/>
      <c r="AN90" s="914" t="s">
        <v>444</v>
      </c>
      <c r="AO90" s="915"/>
      <c r="AP90" s="915"/>
      <c r="AQ90" s="1105"/>
      <c r="AR90" s="914" t="s">
        <v>443</v>
      </c>
      <c r="AS90" s="915"/>
      <c r="AT90" s="915"/>
      <c r="AU90" s="915"/>
      <c r="AV90" s="916"/>
      <c r="AW90" s="243"/>
      <c r="AX90" s="243"/>
    </row>
    <row r="91" spans="2:50" ht="13.5" customHeight="1">
      <c r="B91" s="1248" t="s">
        <v>745</v>
      </c>
      <c r="C91" s="1233" t="s">
        <v>442</v>
      </c>
      <c r="D91" s="1233"/>
      <c r="E91" s="813" t="s">
        <v>441</v>
      </c>
      <c r="F91" s="814"/>
      <c r="G91" s="814"/>
      <c r="H91" s="815"/>
      <c r="I91" s="276" t="s">
        <v>418</v>
      </c>
      <c r="J91" s="270"/>
      <c r="K91" s="270"/>
      <c r="L91" s="270"/>
      <c r="M91" s="270"/>
      <c r="N91" s="270"/>
      <c r="O91" s="270"/>
      <c r="P91" s="270"/>
      <c r="Q91" s="275"/>
      <c r="R91" s="1106">
        <f>IF(AJ16+AJ18+AJ20+AJ22=0,0,1614.86)</f>
        <v>1614.86</v>
      </c>
      <c r="S91" s="1106"/>
      <c r="T91" s="270" t="s">
        <v>438</v>
      </c>
      <c r="U91" s="270"/>
      <c r="V91" s="270"/>
      <c r="W91" s="1234">
        <f>W30</f>
        <v>11.54</v>
      </c>
      <c r="X91" s="1234"/>
      <c r="Y91" s="270" t="s">
        <v>437</v>
      </c>
      <c r="Z91" s="270"/>
      <c r="AA91" s="270">
        <v>1</v>
      </c>
      <c r="AB91" s="270" t="s">
        <v>436</v>
      </c>
      <c r="AC91" s="270"/>
      <c r="AD91" s="302">
        <v>0.85</v>
      </c>
      <c r="AE91" s="270" t="s">
        <v>435</v>
      </c>
      <c r="AF91" s="270"/>
      <c r="AG91" s="270"/>
      <c r="AH91" s="1108">
        <f>R91*W91*AA91*AD91</f>
        <v>15840.161739999998</v>
      </c>
      <c r="AI91" s="1109"/>
      <c r="AJ91" s="1109"/>
      <c r="AK91" s="1110"/>
      <c r="AL91" s="1111" t="s">
        <v>314</v>
      </c>
      <c r="AM91" s="1112"/>
      <c r="AN91" s="1123">
        <v>0.65</v>
      </c>
      <c r="AO91" s="1124"/>
      <c r="AP91" s="1046" t="s">
        <v>440</v>
      </c>
      <c r="AQ91" s="1047"/>
      <c r="AR91" s="1050">
        <f>AN91*AB94/1000</f>
        <v>0.87047999999999992</v>
      </c>
      <c r="AS91" s="1051"/>
      <c r="AT91" s="1051"/>
      <c r="AU91" s="1046" t="s">
        <v>403</v>
      </c>
      <c r="AV91" s="1054"/>
      <c r="AW91" s="243"/>
      <c r="AX91" s="243"/>
    </row>
    <row r="92" spans="2:50" ht="13.5" customHeight="1">
      <c r="B92" s="1248"/>
      <c r="C92" s="1233"/>
      <c r="D92" s="1233"/>
      <c r="E92" s="816"/>
      <c r="F92" s="817"/>
      <c r="G92" s="817"/>
      <c r="H92" s="818"/>
      <c r="I92" s="1120" t="s">
        <v>739</v>
      </c>
      <c r="J92" s="1114"/>
      <c r="K92" s="1121"/>
      <c r="L92" s="1122" t="s">
        <v>747</v>
      </c>
      <c r="M92" s="1114"/>
      <c r="N92" s="1114"/>
      <c r="O92" s="1121"/>
      <c r="P92" s="1115" t="s">
        <v>746</v>
      </c>
      <c r="Q92" s="1116"/>
      <c r="R92" s="299" t="s">
        <v>428</v>
      </c>
      <c r="S92" s="298">
        <f>IF(P92="夏季",16.94,15.87)</f>
        <v>15.87</v>
      </c>
      <c r="T92" s="297" t="s">
        <v>427</v>
      </c>
      <c r="U92" s="296">
        <f>U73</f>
        <v>-3.26</v>
      </c>
      <c r="V92" s="297" t="s">
        <v>427</v>
      </c>
      <c r="W92" s="296">
        <f>W73</f>
        <v>2.9</v>
      </c>
      <c r="X92" s="295" t="s">
        <v>431</v>
      </c>
      <c r="Y92" s="269" t="s">
        <v>426</v>
      </c>
      <c r="Z92" s="295"/>
      <c r="AA92" s="294"/>
      <c r="AB92" s="1060">
        <f>R$17+R$19+R$23</f>
        <v>1339.1999999999998</v>
      </c>
      <c r="AC92" s="1060"/>
      <c r="AD92" s="258" t="s">
        <v>430</v>
      </c>
      <c r="AE92" s="258"/>
      <c r="AF92" s="258"/>
      <c r="AG92" s="293"/>
      <c r="AH92" s="1057">
        <f>(S92+U92+W92)*AB92</f>
        <v>20770.991999999998</v>
      </c>
      <c r="AI92" s="1058"/>
      <c r="AJ92" s="1058"/>
      <c r="AK92" s="1059"/>
      <c r="AL92" s="1113"/>
      <c r="AM92" s="1114"/>
      <c r="AN92" s="1125"/>
      <c r="AO92" s="1126"/>
      <c r="AP92" s="1048"/>
      <c r="AQ92" s="1049"/>
      <c r="AR92" s="1052"/>
      <c r="AS92" s="1053"/>
      <c r="AT92" s="1053"/>
      <c r="AU92" s="1048"/>
      <c r="AV92" s="1055"/>
      <c r="AW92" s="243"/>
      <c r="AX92" s="243"/>
    </row>
    <row r="93" spans="2:50" ht="13.5" customHeight="1">
      <c r="B93" s="1248"/>
      <c r="C93" s="1233"/>
      <c r="D93" s="1233"/>
      <c r="E93" s="816"/>
      <c r="F93" s="817"/>
      <c r="G93" s="817"/>
      <c r="H93" s="818"/>
      <c r="I93" s="524"/>
      <c r="J93" s="517"/>
      <c r="K93" s="517"/>
      <c r="L93" s="515"/>
      <c r="M93" s="515"/>
      <c r="N93" s="515"/>
      <c r="O93" s="515"/>
      <c r="P93" s="515"/>
      <c r="Q93" s="519"/>
      <c r="R93" s="289"/>
      <c r="S93" s="288" t="s">
        <v>425</v>
      </c>
      <c r="T93" s="286"/>
      <c r="U93" s="287" t="s">
        <v>424</v>
      </c>
      <c r="V93" s="286"/>
      <c r="W93" s="285" t="s">
        <v>423</v>
      </c>
      <c r="Y93" s="284"/>
      <c r="AA93" s="109"/>
      <c r="AB93" s="521"/>
      <c r="AC93" s="521"/>
      <c r="AD93" s="282"/>
      <c r="AE93" s="282"/>
      <c r="AF93" s="282"/>
      <c r="AG93" s="516"/>
      <c r="AH93" s="819"/>
      <c r="AI93" s="820"/>
      <c r="AJ93" s="820"/>
      <c r="AK93" s="821"/>
      <c r="AL93" s="1113"/>
      <c r="AM93" s="1114"/>
      <c r="AN93" s="1125"/>
      <c r="AO93" s="1126"/>
      <c r="AP93" s="1048"/>
      <c r="AQ93" s="1049"/>
      <c r="AR93" s="1052"/>
      <c r="AS93" s="1053"/>
      <c r="AT93" s="1053"/>
      <c r="AU93" s="1048"/>
      <c r="AV93" s="1055"/>
      <c r="AW93" s="243"/>
      <c r="AX93" s="243"/>
    </row>
    <row r="94" spans="2:50" ht="13.5" customHeight="1">
      <c r="B94" s="1248"/>
      <c r="C94" s="1233"/>
      <c r="D94" s="1233"/>
      <c r="E94" s="822" t="s">
        <v>405</v>
      </c>
      <c r="F94" s="823"/>
      <c r="G94" s="823"/>
      <c r="H94" s="824"/>
      <c r="I94" s="268"/>
      <c r="J94" s="262"/>
      <c r="K94" s="262"/>
      <c r="L94" s="262"/>
      <c r="M94" s="262"/>
      <c r="N94" s="262"/>
      <c r="O94" s="262"/>
      <c r="P94" s="262"/>
      <c r="Q94" s="267"/>
      <c r="R94" s="266"/>
      <c r="S94" s="266"/>
      <c r="T94" s="263"/>
      <c r="U94" s="262"/>
      <c r="V94" s="262"/>
      <c r="W94" s="265"/>
      <c r="X94" s="520"/>
      <c r="Y94" s="520"/>
      <c r="Z94" s="277"/>
      <c r="AA94" s="303"/>
      <c r="AB94" s="1056">
        <f>SUM(AB92:AC92)</f>
        <v>1339.1999999999998</v>
      </c>
      <c r="AC94" s="1056"/>
      <c r="AD94" s="279" t="s">
        <v>422</v>
      </c>
      <c r="AE94" s="263"/>
      <c r="AF94" s="263"/>
      <c r="AG94" s="262"/>
      <c r="AH94" s="825">
        <f>SUM(AH91:AK92)</f>
        <v>36611.153739999994</v>
      </c>
      <c r="AI94" s="826"/>
      <c r="AJ94" s="826"/>
      <c r="AK94" s="827"/>
      <c r="AL94" s="1113"/>
      <c r="AM94" s="1114"/>
      <c r="AN94" s="1125"/>
      <c r="AO94" s="1126"/>
      <c r="AP94" s="1048"/>
      <c r="AQ94" s="1049"/>
      <c r="AR94" s="1052"/>
      <c r="AS94" s="1053"/>
      <c r="AT94" s="1053"/>
      <c r="AU94" s="1048"/>
      <c r="AV94" s="1055"/>
      <c r="AW94" s="243"/>
      <c r="AX94" s="243"/>
    </row>
    <row r="95" spans="2:50" ht="26.1" customHeight="1">
      <c r="B95" s="1248"/>
      <c r="C95" s="1233" t="s">
        <v>757</v>
      </c>
      <c r="D95" s="1233"/>
      <c r="E95" s="1261" t="s">
        <v>758</v>
      </c>
      <c r="F95" s="1242"/>
      <c r="G95" s="1242"/>
      <c r="H95" s="1242"/>
      <c r="I95" s="276" t="s">
        <v>418</v>
      </c>
      <c r="J95" s="270"/>
      <c r="K95" s="270"/>
      <c r="L95" s="270"/>
      <c r="M95" s="270"/>
      <c r="N95" s="270"/>
      <c r="O95" s="270"/>
      <c r="P95" s="270"/>
      <c r="Q95" s="275"/>
      <c r="R95" s="509" t="s">
        <v>720</v>
      </c>
      <c r="S95" s="1134">
        <f>IF(AH24+AH25=0,0,IF('様式11-5'!X$1="LPG",0,864))</f>
        <v>864</v>
      </c>
      <c r="T95" s="1134"/>
      <c r="U95" s="270" t="s">
        <v>417</v>
      </c>
      <c r="V95" s="513"/>
      <c r="W95" s="274"/>
      <c r="X95" s="274"/>
      <c r="Y95" s="274"/>
      <c r="Z95" s="274"/>
      <c r="AA95" s="274"/>
      <c r="AB95" s="270">
        <v>1</v>
      </c>
      <c r="AC95" s="523" t="s">
        <v>415</v>
      </c>
      <c r="AD95" s="270"/>
      <c r="AE95" s="270"/>
      <c r="AF95" s="270"/>
      <c r="AG95" s="270"/>
      <c r="AH95" s="1108">
        <f>S95*AB95</f>
        <v>864</v>
      </c>
      <c r="AI95" s="1109"/>
      <c r="AJ95" s="1109"/>
      <c r="AK95" s="1110"/>
      <c r="AL95" s="1259" t="s">
        <v>759</v>
      </c>
      <c r="AM95" s="1260"/>
      <c r="AN95" s="1262" t="s">
        <v>759</v>
      </c>
      <c r="AO95" s="1263"/>
      <c r="AP95" s="1263"/>
      <c r="AQ95" s="1264"/>
      <c r="AR95" s="1265" t="s">
        <v>759</v>
      </c>
      <c r="AS95" s="1266"/>
      <c r="AT95" s="1266"/>
      <c r="AU95" s="1266"/>
      <c r="AV95" s="1267"/>
      <c r="AW95" s="243"/>
      <c r="AX95" s="243"/>
    </row>
    <row r="96" spans="2:50" ht="20.100000000000001" customHeight="1" thickBot="1">
      <c r="B96" s="1249"/>
      <c r="C96" s="1250"/>
      <c r="D96" s="1250"/>
      <c r="E96" s="1236" t="s">
        <v>761</v>
      </c>
      <c r="F96" s="1236"/>
      <c r="G96" s="1236"/>
      <c r="H96" s="1236"/>
      <c r="I96" s="276" t="s">
        <v>418</v>
      </c>
      <c r="J96" s="270"/>
      <c r="K96" s="270"/>
      <c r="L96" s="270"/>
      <c r="M96" s="270"/>
      <c r="N96" s="270"/>
      <c r="O96" s="270"/>
      <c r="P96" s="270"/>
      <c r="Q96" s="275"/>
      <c r="R96" s="1137">
        <f>R79</f>
        <v>0</v>
      </c>
      <c r="S96" s="1137"/>
      <c r="T96" s="270" t="s">
        <v>417</v>
      </c>
      <c r="U96" s="270"/>
      <c r="V96" s="274"/>
      <c r="W96" s="274"/>
      <c r="X96" s="274"/>
      <c r="Y96" s="274"/>
      <c r="Z96" s="274"/>
      <c r="AA96" s="273"/>
      <c r="AB96" s="271">
        <v>1</v>
      </c>
      <c r="AC96" s="272" t="s">
        <v>415</v>
      </c>
      <c r="AD96" s="271"/>
      <c r="AE96" s="271"/>
      <c r="AF96" s="271"/>
      <c r="AG96" s="270"/>
      <c r="AH96" s="1108">
        <f>R96*AB96</f>
        <v>0</v>
      </c>
      <c r="AI96" s="1109"/>
      <c r="AJ96" s="1109"/>
      <c r="AK96" s="1110"/>
      <c r="AL96" s="1282" t="s">
        <v>759</v>
      </c>
      <c r="AM96" s="1283"/>
      <c r="AN96" s="1284" t="s">
        <v>759</v>
      </c>
      <c r="AO96" s="1285"/>
      <c r="AP96" s="1285"/>
      <c r="AQ96" s="1286"/>
      <c r="AR96" s="1287" t="s">
        <v>759</v>
      </c>
      <c r="AS96" s="1288"/>
      <c r="AT96" s="1288"/>
      <c r="AU96" s="1288"/>
      <c r="AV96" s="1289"/>
      <c r="AW96" s="243"/>
      <c r="AX96" s="243"/>
    </row>
    <row r="97" spans="2:50" ht="13.5" customHeight="1">
      <c r="B97" s="1091" t="s">
        <v>448</v>
      </c>
      <c r="C97" s="921"/>
      <c r="D97" s="921"/>
      <c r="E97" s="920" t="s">
        <v>323</v>
      </c>
      <c r="F97" s="921"/>
      <c r="G97" s="921"/>
      <c r="H97" s="922"/>
      <c r="I97" s="920" t="s">
        <v>447</v>
      </c>
      <c r="J97" s="921"/>
      <c r="K97" s="921"/>
      <c r="L97" s="921"/>
      <c r="M97" s="921"/>
      <c r="N97" s="921"/>
      <c r="O97" s="921"/>
      <c r="P97" s="921"/>
      <c r="Q97" s="922"/>
      <c r="R97" s="920" t="s">
        <v>446</v>
      </c>
      <c r="S97" s="921"/>
      <c r="T97" s="921"/>
      <c r="U97" s="921"/>
      <c r="V97" s="921"/>
      <c r="W97" s="921"/>
      <c r="X97" s="921"/>
      <c r="Y97" s="921"/>
      <c r="Z97" s="921"/>
      <c r="AA97" s="921"/>
      <c r="AB97" s="921"/>
      <c r="AC97" s="921"/>
      <c r="AD97" s="921"/>
      <c r="AE97" s="921"/>
      <c r="AF97" s="921"/>
      <c r="AG97" s="922"/>
      <c r="AH97" s="920" t="s">
        <v>445</v>
      </c>
      <c r="AI97" s="921"/>
      <c r="AJ97" s="921"/>
      <c r="AK97" s="1092"/>
      <c r="AL97" s="1103" t="s">
        <v>323</v>
      </c>
      <c r="AM97" s="1104"/>
      <c r="AN97" s="914" t="s">
        <v>444</v>
      </c>
      <c r="AO97" s="915"/>
      <c r="AP97" s="915"/>
      <c r="AQ97" s="1105"/>
      <c r="AR97" s="914" t="s">
        <v>443</v>
      </c>
      <c r="AS97" s="915"/>
      <c r="AT97" s="915"/>
      <c r="AU97" s="915"/>
      <c r="AV97" s="916"/>
      <c r="AW97" s="243"/>
      <c r="AX97" s="243"/>
    </row>
    <row r="98" spans="2:50" ht="13.5" customHeight="1">
      <c r="B98" s="1223" t="s">
        <v>748</v>
      </c>
      <c r="C98" s="1187" t="s">
        <v>442</v>
      </c>
      <c r="D98" s="1188"/>
      <c r="E98" s="813" t="s">
        <v>441</v>
      </c>
      <c r="F98" s="814"/>
      <c r="G98" s="814"/>
      <c r="H98" s="815"/>
      <c r="I98" s="276" t="s">
        <v>418</v>
      </c>
      <c r="J98" s="270"/>
      <c r="K98" s="270"/>
      <c r="L98" s="270"/>
      <c r="M98" s="270"/>
      <c r="N98" s="270"/>
      <c r="O98" s="270"/>
      <c r="P98" s="270"/>
      <c r="Q98" s="275"/>
      <c r="R98" s="1106">
        <f>IF(AJ16+AJ18+AJ20+AJ22=0,0,1614.86)</f>
        <v>1614.86</v>
      </c>
      <c r="S98" s="1106"/>
      <c r="T98" s="270" t="s">
        <v>438</v>
      </c>
      <c r="U98" s="270"/>
      <c r="V98" s="270"/>
      <c r="W98" s="1234">
        <f>W30</f>
        <v>11.54</v>
      </c>
      <c r="X98" s="1234"/>
      <c r="Y98" s="270" t="s">
        <v>437</v>
      </c>
      <c r="Z98" s="270"/>
      <c r="AA98" s="270">
        <v>1</v>
      </c>
      <c r="AB98" s="270" t="s">
        <v>436</v>
      </c>
      <c r="AC98" s="270"/>
      <c r="AD98" s="302">
        <v>0.85</v>
      </c>
      <c r="AE98" s="270" t="s">
        <v>435</v>
      </c>
      <c r="AF98" s="270"/>
      <c r="AG98" s="270"/>
      <c r="AH98" s="1108">
        <f>R98*W98*AA98*AD98</f>
        <v>15840.161739999998</v>
      </c>
      <c r="AI98" s="1109"/>
      <c r="AJ98" s="1109"/>
      <c r="AK98" s="1110"/>
      <c r="AL98" s="1111" t="s">
        <v>314</v>
      </c>
      <c r="AM98" s="1112"/>
      <c r="AN98" s="1123">
        <v>0.65</v>
      </c>
      <c r="AO98" s="1124"/>
      <c r="AP98" s="1046" t="s">
        <v>440</v>
      </c>
      <c r="AQ98" s="1047"/>
      <c r="AR98" s="1050">
        <f>AN98*AB101/1000</f>
        <v>0.84239999999999993</v>
      </c>
      <c r="AS98" s="1051"/>
      <c r="AT98" s="1051"/>
      <c r="AU98" s="1046" t="s">
        <v>403</v>
      </c>
      <c r="AV98" s="1054"/>
      <c r="AW98" s="243"/>
      <c r="AX98" s="243"/>
    </row>
    <row r="99" spans="2:50" ht="13.5" customHeight="1">
      <c r="B99" s="1224"/>
      <c r="C99" s="1190"/>
      <c r="D99" s="1191"/>
      <c r="E99" s="816"/>
      <c r="F99" s="817"/>
      <c r="G99" s="817"/>
      <c r="H99" s="818"/>
      <c r="I99" s="1120" t="s">
        <v>739</v>
      </c>
      <c r="J99" s="1114"/>
      <c r="K99" s="1121"/>
      <c r="L99" s="1122" t="s">
        <v>747</v>
      </c>
      <c r="M99" s="1114"/>
      <c r="N99" s="1114"/>
      <c r="O99" s="1121"/>
      <c r="P99" s="1115" t="s">
        <v>746</v>
      </c>
      <c r="Q99" s="1116"/>
      <c r="R99" s="299" t="s">
        <v>428</v>
      </c>
      <c r="S99" s="298">
        <f>IF(P99="夏季",16.94,15.87)</f>
        <v>15.87</v>
      </c>
      <c r="T99" s="297" t="s">
        <v>427</v>
      </c>
      <c r="U99" s="296">
        <f>U92</f>
        <v>-3.26</v>
      </c>
      <c r="V99" s="297" t="s">
        <v>427</v>
      </c>
      <c r="W99" s="296">
        <f>W92</f>
        <v>2.9</v>
      </c>
      <c r="X99" s="295" t="s">
        <v>431</v>
      </c>
      <c r="Y99" s="269" t="s">
        <v>426</v>
      </c>
      <c r="Z99" s="295"/>
      <c r="AA99" s="294"/>
      <c r="AB99" s="1060">
        <f>T$17+T$19+T$23</f>
        <v>1296</v>
      </c>
      <c r="AC99" s="1060"/>
      <c r="AD99" s="258" t="s">
        <v>430</v>
      </c>
      <c r="AE99" s="258"/>
      <c r="AF99" s="258"/>
      <c r="AG99" s="293"/>
      <c r="AH99" s="1057">
        <f>(S99+U99+W99)*AB99</f>
        <v>20100.96</v>
      </c>
      <c r="AI99" s="1058"/>
      <c r="AJ99" s="1058"/>
      <c r="AK99" s="1059"/>
      <c r="AL99" s="1113"/>
      <c r="AM99" s="1114"/>
      <c r="AN99" s="1125"/>
      <c r="AO99" s="1126"/>
      <c r="AP99" s="1048"/>
      <c r="AQ99" s="1049"/>
      <c r="AR99" s="1052"/>
      <c r="AS99" s="1053"/>
      <c r="AT99" s="1053"/>
      <c r="AU99" s="1048"/>
      <c r="AV99" s="1055"/>
      <c r="AW99" s="243"/>
      <c r="AX99" s="243"/>
    </row>
    <row r="100" spans="2:50" ht="13.5" customHeight="1">
      <c r="B100" s="1224"/>
      <c r="C100" s="1190"/>
      <c r="D100" s="1191"/>
      <c r="E100" s="816"/>
      <c r="F100" s="817"/>
      <c r="G100" s="817"/>
      <c r="H100" s="818"/>
      <c r="I100" s="567"/>
      <c r="J100" s="564"/>
      <c r="K100" s="564"/>
      <c r="L100" s="566"/>
      <c r="M100" s="566"/>
      <c r="N100" s="566"/>
      <c r="O100" s="566"/>
      <c r="P100" s="566"/>
      <c r="Q100" s="565"/>
      <c r="R100" s="289"/>
      <c r="S100" s="288" t="s">
        <v>425</v>
      </c>
      <c r="T100" s="571"/>
      <c r="U100" s="572" t="s">
        <v>424</v>
      </c>
      <c r="V100" s="571"/>
      <c r="W100" s="285" t="s">
        <v>423</v>
      </c>
      <c r="X100" s="573"/>
      <c r="Y100" s="284"/>
      <c r="Z100" s="573"/>
      <c r="AA100" s="574"/>
      <c r="AB100" s="562"/>
      <c r="AC100" s="562"/>
      <c r="AD100" s="282"/>
      <c r="AE100" s="282"/>
      <c r="AF100" s="282"/>
      <c r="AG100" s="561"/>
      <c r="AH100" s="819"/>
      <c r="AI100" s="820"/>
      <c r="AJ100" s="820"/>
      <c r="AK100" s="821"/>
      <c r="AL100" s="1113"/>
      <c r="AM100" s="1114"/>
      <c r="AN100" s="1125"/>
      <c r="AO100" s="1126"/>
      <c r="AP100" s="1048"/>
      <c r="AQ100" s="1049"/>
      <c r="AR100" s="1052"/>
      <c r="AS100" s="1053"/>
      <c r="AT100" s="1053"/>
      <c r="AU100" s="1048"/>
      <c r="AV100" s="1055"/>
      <c r="AW100" s="243"/>
      <c r="AX100" s="243"/>
    </row>
    <row r="101" spans="2:50" ht="13.5" customHeight="1">
      <c r="B101" s="1224"/>
      <c r="C101" s="1226"/>
      <c r="D101" s="1227"/>
      <c r="E101" s="822" t="s">
        <v>405</v>
      </c>
      <c r="F101" s="823"/>
      <c r="G101" s="823"/>
      <c r="H101" s="824"/>
      <c r="I101" s="268"/>
      <c r="J101" s="262"/>
      <c r="K101" s="262"/>
      <c r="L101" s="262"/>
      <c r="M101" s="262"/>
      <c r="N101" s="262"/>
      <c r="O101" s="262"/>
      <c r="P101" s="262"/>
      <c r="Q101" s="267"/>
      <c r="R101" s="266"/>
      <c r="S101" s="266"/>
      <c r="T101" s="263"/>
      <c r="U101" s="262"/>
      <c r="V101" s="262"/>
      <c r="W101" s="265"/>
      <c r="X101" s="569"/>
      <c r="Y101" s="569"/>
      <c r="Z101" s="277"/>
      <c r="AA101" s="303"/>
      <c r="AB101" s="1056">
        <f>SUM(AB99:AC99)</f>
        <v>1296</v>
      </c>
      <c r="AC101" s="1056"/>
      <c r="AD101" s="279" t="s">
        <v>422</v>
      </c>
      <c r="AE101" s="263"/>
      <c r="AF101" s="263"/>
      <c r="AG101" s="262"/>
      <c r="AH101" s="825">
        <f>SUM(AH98:AK99)</f>
        <v>35941.121739999995</v>
      </c>
      <c r="AI101" s="826"/>
      <c r="AJ101" s="826"/>
      <c r="AK101" s="827"/>
      <c r="AL101" s="1113"/>
      <c r="AM101" s="1114"/>
      <c r="AN101" s="1125"/>
      <c r="AO101" s="1126"/>
      <c r="AP101" s="1048"/>
      <c r="AQ101" s="1049"/>
      <c r="AR101" s="1052"/>
      <c r="AS101" s="1053"/>
      <c r="AT101" s="1053"/>
      <c r="AU101" s="1048"/>
      <c r="AV101" s="1055"/>
      <c r="AW101" s="243"/>
      <c r="AX101" s="243"/>
    </row>
    <row r="102" spans="2:50" ht="26.1" customHeight="1">
      <c r="B102" s="1224"/>
      <c r="C102" s="1187" t="s">
        <v>757</v>
      </c>
      <c r="D102" s="1188"/>
      <c r="E102" s="1261" t="s">
        <v>758</v>
      </c>
      <c r="F102" s="1242"/>
      <c r="G102" s="1242"/>
      <c r="H102" s="1242"/>
      <c r="I102" s="276" t="s">
        <v>418</v>
      </c>
      <c r="J102" s="270"/>
      <c r="K102" s="270"/>
      <c r="L102" s="270"/>
      <c r="M102" s="270"/>
      <c r="N102" s="270"/>
      <c r="O102" s="270"/>
      <c r="P102" s="270"/>
      <c r="Q102" s="275"/>
      <c r="R102" s="509" t="s">
        <v>720</v>
      </c>
      <c r="S102" s="1134">
        <f>IF(AH24+AH25=0,0,IF('様式11-5'!X$1="LPG",0,864))</f>
        <v>864</v>
      </c>
      <c r="T102" s="1134"/>
      <c r="U102" s="270" t="s">
        <v>417</v>
      </c>
      <c r="V102" s="570"/>
      <c r="W102" s="274"/>
      <c r="X102" s="274"/>
      <c r="Y102" s="274"/>
      <c r="Z102" s="274"/>
      <c r="AA102" s="274"/>
      <c r="AB102" s="270">
        <v>1</v>
      </c>
      <c r="AC102" s="563" t="s">
        <v>415</v>
      </c>
      <c r="AD102" s="270"/>
      <c r="AE102" s="270"/>
      <c r="AF102" s="270"/>
      <c r="AG102" s="270"/>
      <c r="AH102" s="1108">
        <f>S102*AB102</f>
        <v>864</v>
      </c>
      <c r="AI102" s="1109"/>
      <c r="AJ102" s="1109"/>
      <c r="AK102" s="1110"/>
      <c r="AL102" s="1259" t="s">
        <v>759</v>
      </c>
      <c r="AM102" s="1260"/>
      <c r="AN102" s="1262" t="s">
        <v>759</v>
      </c>
      <c r="AO102" s="1263"/>
      <c r="AP102" s="1263"/>
      <c r="AQ102" s="1264"/>
      <c r="AR102" s="1265" t="s">
        <v>759</v>
      </c>
      <c r="AS102" s="1266"/>
      <c r="AT102" s="1266"/>
      <c r="AU102" s="1266"/>
      <c r="AV102" s="1267"/>
      <c r="AW102" s="243"/>
      <c r="AX102" s="243"/>
    </row>
    <row r="103" spans="2:50" ht="20.100000000000001" customHeight="1" thickBot="1">
      <c r="B103" s="1225"/>
      <c r="C103" s="1251"/>
      <c r="D103" s="1252"/>
      <c r="E103" s="1236" t="s">
        <v>761</v>
      </c>
      <c r="F103" s="1236"/>
      <c r="G103" s="1236"/>
      <c r="H103" s="1236"/>
      <c r="I103" s="576" t="s">
        <v>418</v>
      </c>
      <c r="J103" s="577"/>
      <c r="K103" s="577"/>
      <c r="L103" s="577"/>
      <c r="M103" s="577"/>
      <c r="N103" s="577"/>
      <c r="O103" s="577"/>
      <c r="P103" s="577"/>
      <c r="Q103" s="578"/>
      <c r="R103" s="1235">
        <f>R79</f>
        <v>0</v>
      </c>
      <c r="S103" s="1235"/>
      <c r="T103" s="577" t="s">
        <v>417</v>
      </c>
      <c r="U103" s="577"/>
      <c r="V103" s="579"/>
      <c r="W103" s="579"/>
      <c r="X103" s="579"/>
      <c r="Y103" s="579"/>
      <c r="Z103" s="579"/>
      <c r="AA103" s="580"/>
      <c r="AB103" s="581">
        <v>1</v>
      </c>
      <c r="AC103" s="582" t="s">
        <v>415</v>
      </c>
      <c r="AD103" s="581"/>
      <c r="AE103" s="581"/>
      <c r="AF103" s="581"/>
      <c r="AG103" s="577"/>
      <c r="AH103" s="1237">
        <f>R103*AB103</f>
        <v>0</v>
      </c>
      <c r="AI103" s="1238"/>
      <c r="AJ103" s="1238"/>
      <c r="AK103" s="1239"/>
      <c r="AL103" s="1282" t="s">
        <v>759</v>
      </c>
      <c r="AM103" s="1283"/>
      <c r="AN103" s="1284" t="s">
        <v>759</v>
      </c>
      <c r="AO103" s="1285"/>
      <c r="AP103" s="1285"/>
      <c r="AQ103" s="1286"/>
      <c r="AR103" s="1287" t="s">
        <v>759</v>
      </c>
      <c r="AS103" s="1288"/>
      <c r="AT103" s="1288"/>
      <c r="AU103" s="1288"/>
      <c r="AV103" s="1289"/>
      <c r="AW103" s="243"/>
      <c r="AX103" s="243"/>
    </row>
    <row r="104" spans="2:50" ht="13.5" customHeight="1">
      <c r="B104" s="1091" t="s">
        <v>448</v>
      </c>
      <c r="C104" s="921"/>
      <c r="D104" s="921"/>
      <c r="E104" s="920" t="s">
        <v>323</v>
      </c>
      <c r="F104" s="921"/>
      <c r="G104" s="921"/>
      <c r="H104" s="922"/>
      <c r="I104" s="920" t="s">
        <v>447</v>
      </c>
      <c r="J104" s="921"/>
      <c r="K104" s="921"/>
      <c r="L104" s="921"/>
      <c r="M104" s="921"/>
      <c r="N104" s="921"/>
      <c r="O104" s="921"/>
      <c r="P104" s="921"/>
      <c r="Q104" s="922"/>
      <c r="R104" s="920" t="s">
        <v>446</v>
      </c>
      <c r="S104" s="921"/>
      <c r="T104" s="921"/>
      <c r="U104" s="921"/>
      <c r="V104" s="921"/>
      <c r="W104" s="921"/>
      <c r="X104" s="921"/>
      <c r="Y104" s="921"/>
      <c r="Z104" s="921"/>
      <c r="AA104" s="921"/>
      <c r="AB104" s="921"/>
      <c r="AC104" s="921"/>
      <c r="AD104" s="921"/>
      <c r="AE104" s="921"/>
      <c r="AF104" s="921"/>
      <c r="AG104" s="922"/>
      <c r="AH104" s="920" t="s">
        <v>445</v>
      </c>
      <c r="AI104" s="921"/>
      <c r="AJ104" s="921"/>
      <c r="AK104" s="1092"/>
      <c r="AL104" s="1103" t="s">
        <v>323</v>
      </c>
      <c r="AM104" s="1104"/>
      <c r="AN104" s="914" t="s">
        <v>444</v>
      </c>
      <c r="AO104" s="915"/>
      <c r="AP104" s="915"/>
      <c r="AQ104" s="1105"/>
      <c r="AR104" s="914" t="s">
        <v>443</v>
      </c>
      <c r="AS104" s="915"/>
      <c r="AT104" s="915"/>
      <c r="AU104" s="915"/>
      <c r="AV104" s="916"/>
      <c r="AW104" s="243"/>
      <c r="AX104" s="243"/>
    </row>
    <row r="105" spans="2:50" ht="13.5" customHeight="1">
      <c r="B105" s="1223" t="s">
        <v>750</v>
      </c>
      <c r="C105" s="1187" t="s">
        <v>442</v>
      </c>
      <c r="D105" s="1188"/>
      <c r="E105" s="813" t="s">
        <v>441</v>
      </c>
      <c r="F105" s="814"/>
      <c r="G105" s="814"/>
      <c r="H105" s="815"/>
      <c r="I105" s="276" t="s">
        <v>418</v>
      </c>
      <c r="J105" s="270"/>
      <c r="K105" s="270"/>
      <c r="L105" s="270"/>
      <c r="M105" s="270"/>
      <c r="N105" s="270"/>
      <c r="O105" s="270"/>
      <c r="P105" s="270"/>
      <c r="Q105" s="275"/>
      <c r="R105" s="1106">
        <f>IF(AJ16+AJ18+AJ20+AJ22=0,0,1614.86)</f>
        <v>1614.86</v>
      </c>
      <c r="S105" s="1106"/>
      <c r="T105" s="270" t="s">
        <v>438</v>
      </c>
      <c r="U105" s="270"/>
      <c r="V105" s="270"/>
      <c r="W105" s="1234">
        <f>W30</f>
        <v>11.54</v>
      </c>
      <c r="X105" s="1234"/>
      <c r="Y105" s="270" t="s">
        <v>437</v>
      </c>
      <c r="Z105" s="270"/>
      <c r="AA105" s="270">
        <v>1</v>
      </c>
      <c r="AB105" s="270" t="s">
        <v>436</v>
      </c>
      <c r="AC105" s="270"/>
      <c r="AD105" s="302">
        <v>0.85</v>
      </c>
      <c r="AE105" s="270" t="s">
        <v>435</v>
      </c>
      <c r="AF105" s="270"/>
      <c r="AG105" s="270"/>
      <c r="AH105" s="1108">
        <f>R105*W105*AA105*AD105</f>
        <v>15840.161739999998</v>
      </c>
      <c r="AI105" s="1109"/>
      <c r="AJ105" s="1109"/>
      <c r="AK105" s="1110"/>
      <c r="AL105" s="1111" t="s">
        <v>314</v>
      </c>
      <c r="AM105" s="1112"/>
      <c r="AN105" s="1123">
        <v>0.65</v>
      </c>
      <c r="AO105" s="1124"/>
      <c r="AP105" s="1046" t="s">
        <v>440</v>
      </c>
      <c r="AQ105" s="1047"/>
      <c r="AR105" s="1050">
        <f>AN105*AB108/1000</f>
        <v>1.3899600000000001</v>
      </c>
      <c r="AS105" s="1051"/>
      <c r="AT105" s="1051"/>
      <c r="AU105" s="1046" t="s">
        <v>403</v>
      </c>
      <c r="AV105" s="1054"/>
      <c r="AW105" s="243"/>
      <c r="AX105" s="243"/>
    </row>
    <row r="106" spans="2:50" ht="13.5" customHeight="1">
      <c r="B106" s="1224"/>
      <c r="C106" s="1190"/>
      <c r="D106" s="1191"/>
      <c r="E106" s="816"/>
      <c r="F106" s="817"/>
      <c r="G106" s="817"/>
      <c r="H106" s="818"/>
      <c r="I106" s="1120" t="s">
        <v>739</v>
      </c>
      <c r="J106" s="1114"/>
      <c r="K106" s="1121"/>
      <c r="L106" s="1122" t="s">
        <v>751</v>
      </c>
      <c r="M106" s="1114"/>
      <c r="N106" s="1114"/>
      <c r="O106" s="1121"/>
      <c r="P106" s="1115" t="s">
        <v>752</v>
      </c>
      <c r="Q106" s="1116"/>
      <c r="R106" s="299" t="s">
        <v>428</v>
      </c>
      <c r="S106" s="298">
        <f>IF(P106="夏季",16.94,15.87)</f>
        <v>15.87</v>
      </c>
      <c r="T106" s="297" t="s">
        <v>427</v>
      </c>
      <c r="U106" s="296">
        <f>U99</f>
        <v>-3.26</v>
      </c>
      <c r="V106" s="297" t="s">
        <v>427</v>
      </c>
      <c r="W106" s="296">
        <f>W99</f>
        <v>2.9</v>
      </c>
      <c r="X106" s="295" t="s">
        <v>431</v>
      </c>
      <c r="Y106" s="269" t="s">
        <v>426</v>
      </c>
      <c r="Z106" s="295"/>
      <c r="AA106" s="294"/>
      <c r="AB106" s="1060">
        <f>V$17+V$19+V$23</f>
        <v>2138.4</v>
      </c>
      <c r="AC106" s="1060"/>
      <c r="AD106" s="258" t="s">
        <v>430</v>
      </c>
      <c r="AE106" s="258"/>
      <c r="AF106" s="258"/>
      <c r="AG106" s="293"/>
      <c r="AH106" s="1057">
        <f>(S106+U106+W106)*AB106</f>
        <v>33166.584000000003</v>
      </c>
      <c r="AI106" s="1058"/>
      <c r="AJ106" s="1058"/>
      <c r="AK106" s="1059"/>
      <c r="AL106" s="1113"/>
      <c r="AM106" s="1114"/>
      <c r="AN106" s="1125"/>
      <c r="AO106" s="1126"/>
      <c r="AP106" s="1048"/>
      <c r="AQ106" s="1049"/>
      <c r="AR106" s="1052"/>
      <c r="AS106" s="1053"/>
      <c r="AT106" s="1053"/>
      <c r="AU106" s="1048"/>
      <c r="AV106" s="1055"/>
      <c r="AW106" s="243"/>
      <c r="AX106" s="243"/>
    </row>
    <row r="107" spans="2:50" ht="13.5" customHeight="1">
      <c r="B107" s="1224"/>
      <c r="C107" s="1190"/>
      <c r="D107" s="1191"/>
      <c r="E107" s="816"/>
      <c r="F107" s="817"/>
      <c r="G107" s="817"/>
      <c r="H107" s="818"/>
      <c r="I107" s="524"/>
      <c r="J107" s="517"/>
      <c r="K107" s="517"/>
      <c r="L107" s="515"/>
      <c r="M107" s="515"/>
      <c r="N107" s="515"/>
      <c r="O107" s="515"/>
      <c r="P107" s="515"/>
      <c r="Q107" s="519"/>
      <c r="R107" s="289"/>
      <c r="S107" s="288" t="s">
        <v>425</v>
      </c>
      <c r="T107" s="286"/>
      <c r="U107" s="287" t="s">
        <v>424</v>
      </c>
      <c r="V107" s="286"/>
      <c r="W107" s="285" t="s">
        <v>423</v>
      </c>
      <c r="Y107" s="284"/>
      <c r="AA107" s="109"/>
      <c r="AB107" s="521"/>
      <c r="AC107" s="521"/>
      <c r="AD107" s="282"/>
      <c r="AE107" s="282"/>
      <c r="AF107" s="282"/>
      <c r="AG107" s="516"/>
      <c r="AH107" s="819"/>
      <c r="AI107" s="820"/>
      <c r="AJ107" s="820"/>
      <c r="AK107" s="821"/>
      <c r="AL107" s="1113"/>
      <c r="AM107" s="1114"/>
      <c r="AN107" s="1125"/>
      <c r="AO107" s="1126"/>
      <c r="AP107" s="1048"/>
      <c r="AQ107" s="1049"/>
      <c r="AR107" s="1052"/>
      <c r="AS107" s="1053"/>
      <c r="AT107" s="1053"/>
      <c r="AU107" s="1048"/>
      <c r="AV107" s="1055"/>
      <c r="AW107" s="243"/>
      <c r="AX107" s="243"/>
    </row>
    <row r="108" spans="2:50" ht="13.5" customHeight="1">
      <c r="B108" s="1224"/>
      <c r="C108" s="1226"/>
      <c r="D108" s="1227"/>
      <c r="E108" s="822" t="s">
        <v>405</v>
      </c>
      <c r="F108" s="823"/>
      <c r="G108" s="823"/>
      <c r="H108" s="824"/>
      <c r="I108" s="268"/>
      <c r="J108" s="262"/>
      <c r="K108" s="262"/>
      <c r="L108" s="262"/>
      <c r="M108" s="262"/>
      <c r="N108" s="262"/>
      <c r="O108" s="262"/>
      <c r="P108" s="262"/>
      <c r="Q108" s="267"/>
      <c r="R108" s="266"/>
      <c r="S108" s="266"/>
      <c r="T108" s="263"/>
      <c r="U108" s="262"/>
      <c r="V108" s="262"/>
      <c r="W108" s="265"/>
      <c r="X108" s="520"/>
      <c r="Y108" s="520"/>
      <c r="Z108" s="277"/>
      <c r="AA108" s="303"/>
      <c r="AB108" s="1056">
        <f>SUM(AB106:AC106)</f>
        <v>2138.4</v>
      </c>
      <c r="AC108" s="1056"/>
      <c r="AD108" s="279" t="s">
        <v>422</v>
      </c>
      <c r="AE108" s="263"/>
      <c r="AF108" s="263"/>
      <c r="AG108" s="262"/>
      <c r="AH108" s="825">
        <f>SUM(AH105:AK106)</f>
        <v>49006.745739999998</v>
      </c>
      <c r="AI108" s="826"/>
      <c r="AJ108" s="826"/>
      <c r="AK108" s="827"/>
      <c r="AL108" s="1113"/>
      <c r="AM108" s="1114"/>
      <c r="AN108" s="1125"/>
      <c r="AO108" s="1126"/>
      <c r="AP108" s="1048"/>
      <c r="AQ108" s="1049"/>
      <c r="AR108" s="1052"/>
      <c r="AS108" s="1053"/>
      <c r="AT108" s="1053"/>
      <c r="AU108" s="1048"/>
      <c r="AV108" s="1055"/>
      <c r="AW108" s="243"/>
      <c r="AX108" s="243"/>
    </row>
    <row r="109" spans="2:50" ht="13.5" customHeight="1">
      <c r="B109" s="1224"/>
      <c r="C109" s="1187" t="s">
        <v>421</v>
      </c>
      <c r="D109" s="1188"/>
      <c r="E109" s="1136" t="s">
        <v>420</v>
      </c>
      <c r="F109" s="814"/>
      <c r="G109" s="814"/>
      <c r="H109" s="815"/>
      <c r="I109" s="276" t="s">
        <v>418</v>
      </c>
      <c r="J109" s="270"/>
      <c r="K109" s="270"/>
      <c r="L109" s="270"/>
      <c r="M109" s="270"/>
      <c r="N109" s="270"/>
      <c r="O109" s="270"/>
      <c r="P109" s="270"/>
      <c r="Q109" s="275"/>
      <c r="R109" s="509" t="s">
        <v>720</v>
      </c>
      <c r="S109" s="1134">
        <f>IF(AH24+AH25=0,0,IF('様式11-5'!X$1="LPG",0,IF(V$25&lt;50,864,(IF(V$25&lt;200,1836,2700)))))</f>
        <v>2700</v>
      </c>
      <c r="T109" s="1134"/>
      <c r="U109" s="270" t="s">
        <v>417</v>
      </c>
      <c r="V109" s="513"/>
      <c r="W109" s="274"/>
      <c r="X109" s="274"/>
      <c r="Y109" s="274"/>
      <c r="Z109" s="274"/>
      <c r="AA109" s="274"/>
      <c r="AB109" s="270">
        <v>1</v>
      </c>
      <c r="AC109" s="523" t="s">
        <v>415</v>
      </c>
      <c r="AD109" s="270"/>
      <c r="AE109" s="270"/>
      <c r="AF109" s="270"/>
      <c r="AG109" s="270"/>
      <c r="AH109" s="1108">
        <f>S109*AB109</f>
        <v>2700</v>
      </c>
      <c r="AI109" s="1109"/>
      <c r="AJ109" s="1109"/>
      <c r="AK109" s="1110"/>
      <c r="AL109" s="1181" t="s">
        <v>420</v>
      </c>
      <c r="AM109" s="1112"/>
      <c r="AN109" s="1123">
        <v>2.29</v>
      </c>
      <c r="AO109" s="1124"/>
      <c r="AP109" s="1046" t="s">
        <v>406</v>
      </c>
      <c r="AQ109" s="1047"/>
      <c r="AR109" s="1050">
        <f>AN109*X111/1000</f>
        <v>0</v>
      </c>
      <c r="AS109" s="1051"/>
      <c r="AT109" s="1051"/>
      <c r="AU109" s="1141" t="s">
        <v>403</v>
      </c>
      <c r="AV109" s="1142"/>
      <c r="AW109" s="243"/>
      <c r="AX109" s="243"/>
    </row>
    <row r="110" spans="2:50" ht="13.5" customHeight="1">
      <c r="B110" s="1224"/>
      <c r="C110" s="1190"/>
      <c r="D110" s="1191"/>
      <c r="E110" s="816"/>
      <c r="F110" s="817"/>
      <c r="G110" s="817"/>
      <c r="H110" s="818"/>
      <c r="I110" s="260" t="s">
        <v>410</v>
      </c>
      <c r="J110" s="256"/>
      <c r="K110" s="256"/>
      <c r="L110" s="256"/>
      <c r="M110" s="256"/>
      <c r="N110" s="256"/>
      <c r="O110" s="256"/>
      <c r="P110" s="256" t="s">
        <v>742</v>
      </c>
      <c r="Q110" s="259"/>
      <c r="R110" s="299" t="s">
        <v>720</v>
      </c>
      <c r="S110" s="1135">
        <f>IF(P110="冬季",IF(V$25&lt;50,145.84,(IF(V$25&lt;200,126.4,122.08))),IF(V$25&lt;50,121.45,(IF(V$25&lt;200,102.01,97.69))))</f>
        <v>122.08</v>
      </c>
      <c r="T110" s="1135"/>
      <c r="U110" s="256" t="s">
        <v>412</v>
      </c>
      <c r="V110" s="508" t="s">
        <v>719</v>
      </c>
      <c r="W110" s="506">
        <f>W77</f>
        <v>-27.3</v>
      </c>
      <c r="X110" s="514" t="s">
        <v>721</v>
      </c>
      <c r="Y110" s="515" t="s">
        <v>722</v>
      </c>
      <c r="Z110" s="1098">
        <f>IF('様式11-5'!X$1="LPG",0,V$25)</f>
        <v>248.39999999999998</v>
      </c>
      <c r="AA110" s="1098"/>
      <c r="AB110" s="256" t="s">
        <v>408</v>
      </c>
      <c r="AC110" s="256"/>
      <c r="AD110" s="257"/>
      <c r="AE110" s="257"/>
      <c r="AF110" s="257"/>
      <c r="AG110" s="256"/>
      <c r="AH110" s="1127">
        <f>(S110+W110)*Z110</f>
        <v>23543.351999999999</v>
      </c>
      <c r="AI110" s="1128"/>
      <c r="AJ110" s="1128"/>
      <c r="AK110" s="1129"/>
      <c r="AL110" s="1113"/>
      <c r="AM110" s="1114"/>
      <c r="AN110" s="1125"/>
      <c r="AO110" s="1126"/>
      <c r="AP110" s="1048"/>
      <c r="AQ110" s="1049"/>
      <c r="AR110" s="1052"/>
      <c r="AS110" s="1053"/>
      <c r="AT110" s="1053"/>
      <c r="AU110" s="1143"/>
      <c r="AV110" s="1144"/>
      <c r="AW110" s="243"/>
      <c r="AX110" s="243"/>
    </row>
    <row r="111" spans="2:50" ht="13.5" customHeight="1">
      <c r="B111" s="1224"/>
      <c r="C111" s="1190"/>
      <c r="D111" s="1191"/>
      <c r="E111" s="822" t="s">
        <v>405</v>
      </c>
      <c r="F111" s="823"/>
      <c r="G111" s="823"/>
      <c r="H111" s="824"/>
      <c r="I111" s="268"/>
      <c r="J111" s="262"/>
      <c r="K111" s="262"/>
      <c r="L111" s="262"/>
      <c r="M111" s="262"/>
      <c r="N111" s="262"/>
      <c r="O111" s="262"/>
      <c r="P111" s="262"/>
      <c r="Q111" s="267"/>
      <c r="R111" s="266"/>
      <c r="S111" s="266"/>
      <c r="T111" s="263"/>
      <c r="U111" s="262"/>
      <c r="V111" s="262"/>
      <c r="W111" s="265"/>
      <c r="X111" s="520"/>
      <c r="Y111" s="520"/>
      <c r="Z111" s="1097">
        <f>SUM(Z110:Z110)</f>
        <v>248.39999999999998</v>
      </c>
      <c r="AA111" s="1097"/>
      <c r="AB111" s="277" t="s">
        <v>404</v>
      </c>
      <c r="AC111" s="277"/>
      <c r="AD111" s="263"/>
      <c r="AE111" s="263"/>
      <c r="AF111" s="263"/>
      <c r="AG111" s="262"/>
      <c r="AH111" s="825">
        <f>SUM(AH109:AK110)</f>
        <v>26243.351999999999</v>
      </c>
      <c r="AI111" s="826"/>
      <c r="AJ111" s="826"/>
      <c r="AK111" s="827"/>
      <c r="AL111" s="1130"/>
      <c r="AM111" s="1131"/>
      <c r="AN111" s="1132"/>
      <c r="AO111" s="1133"/>
      <c r="AP111" s="1093"/>
      <c r="AQ111" s="1094"/>
      <c r="AR111" s="1095"/>
      <c r="AS111" s="1096"/>
      <c r="AT111" s="1096"/>
      <c r="AU111" s="1145"/>
      <c r="AV111" s="1146"/>
      <c r="AW111" s="243"/>
      <c r="AX111" s="243"/>
    </row>
    <row r="112" spans="2:50" ht="13.5" customHeight="1">
      <c r="B112" s="1224"/>
      <c r="C112" s="1190"/>
      <c r="D112" s="1191"/>
      <c r="E112" s="1136" t="s">
        <v>416</v>
      </c>
      <c r="F112" s="814"/>
      <c r="G112" s="814"/>
      <c r="H112" s="815"/>
      <c r="I112" s="276" t="s">
        <v>418</v>
      </c>
      <c r="J112" s="270"/>
      <c r="K112" s="270"/>
      <c r="L112" s="270"/>
      <c r="M112" s="270"/>
      <c r="N112" s="270"/>
      <c r="O112" s="270"/>
      <c r="P112" s="270"/>
      <c r="Q112" s="275"/>
      <c r="R112" s="1137">
        <f>R103</f>
        <v>0</v>
      </c>
      <c r="S112" s="1137"/>
      <c r="T112" s="270" t="s">
        <v>417</v>
      </c>
      <c r="U112" s="270"/>
      <c r="V112" s="274"/>
      <c r="W112" s="274"/>
      <c r="X112" s="274"/>
      <c r="Y112" s="274"/>
      <c r="Z112" s="274"/>
      <c r="AA112" s="273"/>
      <c r="AB112" s="271">
        <v>1</v>
      </c>
      <c r="AC112" s="272" t="s">
        <v>415</v>
      </c>
      <c r="AD112" s="271"/>
      <c r="AE112" s="271"/>
      <c r="AF112" s="271"/>
      <c r="AG112" s="270"/>
      <c r="AH112" s="1108">
        <f>R112*AB112</f>
        <v>0</v>
      </c>
      <c r="AI112" s="1109"/>
      <c r="AJ112" s="1109"/>
      <c r="AK112" s="1110"/>
      <c r="AL112" s="1113" t="s">
        <v>416</v>
      </c>
      <c r="AM112" s="1114"/>
      <c r="AN112" s="1125">
        <v>6</v>
      </c>
      <c r="AO112" s="1126"/>
      <c r="AP112" s="1048" t="s">
        <v>406</v>
      </c>
      <c r="AQ112" s="1049"/>
      <c r="AR112" s="1052">
        <f>AN112*X114/1000</f>
        <v>0</v>
      </c>
      <c r="AS112" s="1053"/>
      <c r="AT112" s="1053"/>
      <c r="AU112" s="1143" t="s">
        <v>403</v>
      </c>
      <c r="AV112" s="1144"/>
      <c r="AW112" s="243"/>
      <c r="AX112" s="243"/>
    </row>
    <row r="113" spans="2:50" ht="13.5" customHeight="1">
      <c r="B113" s="1224"/>
      <c r="C113" s="1190"/>
      <c r="D113" s="1191"/>
      <c r="E113" s="816"/>
      <c r="F113" s="817"/>
      <c r="G113" s="817"/>
      <c r="H113" s="818"/>
      <c r="I113" s="260" t="s">
        <v>410</v>
      </c>
      <c r="J113" s="256"/>
      <c r="K113" s="256"/>
      <c r="L113" s="256"/>
      <c r="M113" s="256"/>
      <c r="N113" s="256"/>
      <c r="O113" s="256"/>
      <c r="P113" s="256"/>
      <c r="Q113" s="259"/>
      <c r="R113" s="1231">
        <f>R38</f>
        <v>313.2</v>
      </c>
      <c r="S113" s="1232"/>
      <c r="T113" s="256" t="s">
        <v>412</v>
      </c>
      <c r="U113" s="256"/>
      <c r="V113" s="256"/>
      <c r="W113" s="256"/>
      <c r="X113" s="1152">
        <f>IF('様式11-5'!X$1="LPG",V$25,0)</f>
        <v>0</v>
      </c>
      <c r="Y113" s="1118"/>
      <c r="Z113" s="256" t="s">
        <v>408</v>
      </c>
      <c r="AA113" s="257"/>
      <c r="AB113" s="257"/>
      <c r="AC113" s="258"/>
      <c r="AD113" s="257"/>
      <c r="AE113" s="257"/>
      <c r="AF113" s="257"/>
      <c r="AG113" s="256"/>
      <c r="AH113" s="1127">
        <f>R113*X113</f>
        <v>0</v>
      </c>
      <c r="AI113" s="1128"/>
      <c r="AJ113" s="1128"/>
      <c r="AK113" s="1129"/>
      <c r="AL113" s="1113"/>
      <c r="AM113" s="1114"/>
      <c r="AN113" s="1125"/>
      <c r="AO113" s="1126"/>
      <c r="AP113" s="1048"/>
      <c r="AQ113" s="1049"/>
      <c r="AR113" s="1052"/>
      <c r="AS113" s="1053"/>
      <c r="AT113" s="1053"/>
      <c r="AU113" s="1143"/>
      <c r="AV113" s="1144"/>
      <c r="AW113" s="243"/>
      <c r="AX113" s="243"/>
    </row>
    <row r="114" spans="2:50" ht="13.5" customHeight="1">
      <c r="B114" s="1224"/>
      <c r="C114" s="1226"/>
      <c r="D114" s="1227"/>
      <c r="E114" s="822" t="s">
        <v>405</v>
      </c>
      <c r="F114" s="823"/>
      <c r="G114" s="823"/>
      <c r="H114" s="824"/>
      <c r="I114" s="268"/>
      <c r="J114" s="262"/>
      <c r="K114" s="262"/>
      <c r="L114" s="262"/>
      <c r="M114" s="262"/>
      <c r="N114" s="262"/>
      <c r="O114" s="262"/>
      <c r="P114" s="262"/>
      <c r="Q114" s="267"/>
      <c r="R114" s="266"/>
      <c r="S114" s="266"/>
      <c r="T114" s="263"/>
      <c r="U114" s="262"/>
      <c r="V114" s="262"/>
      <c r="W114" s="265"/>
      <c r="X114" s="1153">
        <f>SUM(X113:Y113)</f>
        <v>0</v>
      </c>
      <c r="Y114" s="1153"/>
      <c r="Z114" s="262" t="s">
        <v>404</v>
      </c>
      <c r="AA114" s="263"/>
      <c r="AB114" s="263"/>
      <c r="AC114" s="264"/>
      <c r="AD114" s="263"/>
      <c r="AE114" s="263"/>
      <c r="AF114" s="263"/>
      <c r="AG114" s="262"/>
      <c r="AH114" s="825">
        <f>SUM(AH112:AK113)</f>
        <v>0</v>
      </c>
      <c r="AI114" s="826"/>
      <c r="AJ114" s="826"/>
      <c r="AK114" s="827"/>
      <c r="AL114" s="1130"/>
      <c r="AM114" s="1131"/>
      <c r="AN114" s="1132"/>
      <c r="AO114" s="1133"/>
      <c r="AP114" s="1093"/>
      <c r="AQ114" s="1094"/>
      <c r="AR114" s="1095"/>
      <c r="AS114" s="1096"/>
      <c r="AT114" s="1096"/>
      <c r="AU114" s="1145"/>
      <c r="AV114" s="1146"/>
      <c r="AW114" s="243"/>
      <c r="AX114" s="243"/>
    </row>
    <row r="115" spans="2:50" ht="13.5" customHeight="1">
      <c r="B115" s="1224"/>
      <c r="C115" s="1187" t="s">
        <v>411</v>
      </c>
      <c r="D115" s="1187"/>
      <c r="E115" s="1187"/>
      <c r="F115" s="1187"/>
      <c r="G115" s="1187"/>
      <c r="H115" s="1188"/>
      <c r="I115" s="260" t="s">
        <v>410</v>
      </c>
      <c r="J115" s="256"/>
      <c r="K115" s="256"/>
      <c r="L115" s="256"/>
      <c r="M115" s="256"/>
      <c r="N115" s="256"/>
      <c r="O115" s="1194" t="s">
        <v>723</v>
      </c>
      <c r="P115" s="1194"/>
      <c r="Q115" s="511" t="s">
        <v>408</v>
      </c>
      <c r="R115" s="1176">
        <v>0</v>
      </c>
      <c r="S115" s="1176"/>
      <c r="T115" s="256" t="s">
        <v>409</v>
      </c>
      <c r="U115" s="256"/>
      <c r="V115" s="256"/>
      <c r="W115" s="256"/>
      <c r="X115" s="1152">
        <f>IF(V$26&lt;5,V$26,5)</f>
        <v>0</v>
      </c>
      <c r="Y115" s="1118"/>
      <c r="Z115" s="256" t="s">
        <v>408</v>
      </c>
      <c r="AA115" s="257"/>
      <c r="AB115" s="257"/>
      <c r="AC115" s="258"/>
      <c r="AD115" s="257"/>
      <c r="AE115" s="257"/>
      <c r="AF115" s="257"/>
      <c r="AG115" s="256"/>
      <c r="AH115" s="1127">
        <f>R115*X115</f>
        <v>0</v>
      </c>
      <c r="AI115" s="1128"/>
      <c r="AJ115" s="1128"/>
      <c r="AK115" s="1129"/>
      <c r="AL115" s="1111" t="s">
        <v>407</v>
      </c>
      <c r="AM115" s="1147"/>
      <c r="AN115" s="1123">
        <v>0.36</v>
      </c>
      <c r="AO115" s="1124"/>
      <c r="AP115" s="1046" t="s">
        <v>406</v>
      </c>
      <c r="AQ115" s="1047"/>
      <c r="AR115" s="1050">
        <f>AN115*X122/1000</f>
        <v>0</v>
      </c>
      <c r="AS115" s="1051"/>
      <c r="AT115" s="1051"/>
      <c r="AU115" s="1141" t="s">
        <v>403</v>
      </c>
      <c r="AV115" s="1142"/>
      <c r="AW115" s="243"/>
      <c r="AX115" s="243"/>
    </row>
    <row r="116" spans="2:50" ht="13.5" customHeight="1">
      <c r="B116" s="1224"/>
      <c r="C116" s="1190"/>
      <c r="D116" s="1190"/>
      <c r="E116" s="1190"/>
      <c r="F116" s="1190"/>
      <c r="G116" s="1190"/>
      <c r="H116" s="1191"/>
      <c r="I116" s="260"/>
      <c r="J116" s="256"/>
      <c r="K116" s="256"/>
      <c r="L116" s="256"/>
      <c r="M116" s="256"/>
      <c r="N116" s="256"/>
      <c r="O116" s="1098" t="s">
        <v>724</v>
      </c>
      <c r="P116" s="1098"/>
      <c r="Q116" s="259" t="s">
        <v>408</v>
      </c>
      <c r="R116" s="1150">
        <v>21.6</v>
      </c>
      <c r="S116" s="1151"/>
      <c r="T116" s="256" t="s">
        <v>409</v>
      </c>
      <c r="U116" s="256"/>
      <c r="V116" s="256"/>
      <c r="W116" s="256"/>
      <c r="X116" s="1152">
        <f>IF(V$26&lt;10,V$26-X115,5)</f>
        <v>0</v>
      </c>
      <c r="Y116" s="1118"/>
      <c r="Z116" s="256" t="s">
        <v>408</v>
      </c>
      <c r="AA116" s="257"/>
      <c r="AB116" s="257"/>
      <c r="AC116" s="257"/>
      <c r="AD116" s="257"/>
      <c r="AE116" s="257"/>
      <c r="AF116" s="257"/>
      <c r="AG116" s="256"/>
      <c r="AH116" s="1127">
        <f t="shared" ref="AH116:AH121" si="4">R116*X116</f>
        <v>0</v>
      </c>
      <c r="AI116" s="1128"/>
      <c r="AJ116" s="1128"/>
      <c r="AK116" s="1129"/>
      <c r="AL116" s="1113"/>
      <c r="AM116" s="1148"/>
      <c r="AN116" s="1125"/>
      <c r="AO116" s="1126"/>
      <c r="AP116" s="1048"/>
      <c r="AQ116" s="1049"/>
      <c r="AR116" s="1052"/>
      <c r="AS116" s="1053"/>
      <c r="AT116" s="1053"/>
      <c r="AU116" s="1143"/>
      <c r="AV116" s="1144"/>
      <c r="AW116" s="243"/>
      <c r="AX116" s="243"/>
    </row>
    <row r="117" spans="2:50" ht="13.5" customHeight="1">
      <c r="B117" s="1224"/>
      <c r="C117" s="1190"/>
      <c r="D117" s="1190"/>
      <c r="E117" s="1190"/>
      <c r="F117" s="1190"/>
      <c r="G117" s="1190"/>
      <c r="H117" s="1191"/>
      <c r="I117" s="260"/>
      <c r="J117" s="256"/>
      <c r="K117" s="256"/>
      <c r="L117" s="256"/>
      <c r="M117" s="256"/>
      <c r="N117" s="256"/>
      <c r="O117" s="1098" t="s">
        <v>725</v>
      </c>
      <c r="P117" s="1098"/>
      <c r="Q117" s="259" t="s">
        <v>408</v>
      </c>
      <c r="R117" s="1150">
        <v>132.84</v>
      </c>
      <c r="S117" s="1151"/>
      <c r="T117" s="256" t="s">
        <v>409</v>
      </c>
      <c r="U117" s="256"/>
      <c r="V117" s="256"/>
      <c r="W117" s="256"/>
      <c r="X117" s="1152">
        <f>IF(V$26&lt;20,V$26-X115-X116,10)</f>
        <v>0</v>
      </c>
      <c r="Y117" s="1118"/>
      <c r="Z117" s="256" t="s">
        <v>408</v>
      </c>
      <c r="AA117" s="257"/>
      <c r="AB117" s="257"/>
      <c r="AC117" s="257"/>
      <c r="AD117" s="257"/>
      <c r="AE117" s="257"/>
      <c r="AF117" s="257"/>
      <c r="AG117" s="256"/>
      <c r="AH117" s="1127">
        <f t="shared" si="4"/>
        <v>0</v>
      </c>
      <c r="AI117" s="1128"/>
      <c r="AJ117" s="1128"/>
      <c r="AK117" s="1129"/>
      <c r="AL117" s="1113"/>
      <c r="AM117" s="1148"/>
      <c r="AN117" s="1125"/>
      <c r="AO117" s="1126"/>
      <c r="AP117" s="1048"/>
      <c r="AQ117" s="1049"/>
      <c r="AR117" s="1052"/>
      <c r="AS117" s="1053"/>
      <c r="AT117" s="1053"/>
      <c r="AU117" s="1143"/>
      <c r="AV117" s="1144"/>
      <c r="AW117" s="243"/>
      <c r="AX117" s="243"/>
    </row>
    <row r="118" spans="2:50" ht="13.5" customHeight="1">
      <c r="B118" s="1224"/>
      <c r="C118" s="1190"/>
      <c r="D118" s="1190"/>
      <c r="E118" s="1190"/>
      <c r="F118" s="1190"/>
      <c r="G118" s="1190"/>
      <c r="H118" s="1191"/>
      <c r="I118" s="260"/>
      <c r="J118" s="256"/>
      <c r="K118" s="256"/>
      <c r="L118" s="256"/>
      <c r="M118" s="256"/>
      <c r="N118" s="256"/>
      <c r="O118" s="1098" t="s">
        <v>726</v>
      </c>
      <c r="P118" s="1098"/>
      <c r="Q118" s="259" t="s">
        <v>408</v>
      </c>
      <c r="R118" s="1150">
        <v>164.16</v>
      </c>
      <c r="S118" s="1151"/>
      <c r="T118" s="256" t="s">
        <v>409</v>
      </c>
      <c r="U118" s="256"/>
      <c r="V118" s="256"/>
      <c r="W118" s="256"/>
      <c r="X118" s="1152">
        <f>IF(V$26&lt;30,V$26-X115-X116-X117,10)</f>
        <v>0</v>
      </c>
      <c r="Y118" s="1118"/>
      <c r="Z118" s="256" t="s">
        <v>408</v>
      </c>
      <c r="AA118" s="257"/>
      <c r="AB118" s="257"/>
      <c r="AC118" s="257"/>
      <c r="AD118" s="257"/>
      <c r="AE118" s="257"/>
      <c r="AF118" s="257"/>
      <c r="AG118" s="256"/>
      <c r="AH118" s="1127">
        <f t="shared" si="4"/>
        <v>0</v>
      </c>
      <c r="AI118" s="1128"/>
      <c r="AJ118" s="1128"/>
      <c r="AK118" s="1129"/>
      <c r="AL118" s="1113"/>
      <c r="AM118" s="1148"/>
      <c r="AN118" s="1125"/>
      <c r="AO118" s="1126"/>
      <c r="AP118" s="1048"/>
      <c r="AQ118" s="1049"/>
      <c r="AR118" s="1052"/>
      <c r="AS118" s="1053"/>
      <c r="AT118" s="1053"/>
      <c r="AU118" s="1143"/>
      <c r="AV118" s="1144"/>
      <c r="AW118" s="243"/>
      <c r="AX118" s="243"/>
    </row>
    <row r="119" spans="2:50" ht="13.5" customHeight="1">
      <c r="B119" s="1224"/>
      <c r="C119" s="1190"/>
      <c r="D119" s="1190"/>
      <c r="E119" s="1190"/>
      <c r="F119" s="1190"/>
      <c r="G119" s="1190"/>
      <c r="H119" s="1191"/>
      <c r="I119" s="260"/>
      <c r="J119" s="256"/>
      <c r="K119" s="256"/>
      <c r="L119" s="256"/>
      <c r="M119" s="256"/>
      <c r="N119" s="256"/>
      <c r="O119" s="1098" t="s">
        <v>727</v>
      </c>
      <c r="P119" s="1098"/>
      <c r="Q119" s="259" t="s">
        <v>408</v>
      </c>
      <c r="R119" s="1150">
        <v>227.88</v>
      </c>
      <c r="S119" s="1151"/>
      <c r="T119" s="256" t="s">
        <v>409</v>
      </c>
      <c r="U119" s="256"/>
      <c r="V119" s="256"/>
      <c r="W119" s="256"/>
      <c r="X119" s="1152">
        <f>IF(V$26&lt;50,V$26-X115-X116-X117-X118,20)</f>
        <v>0</v>
      </c>
      <c r="Y119" s="1118"/>
      <c r="Z119" s="256" t="s">
        <v>408</v>
      </c>
      <c r="AA119" s="257"/>
      <c r="AB119" s="257"/>
      <c r="AC119" s="257"/>
      <c r="AD119" s="257"/>
      <c r="AE119" s="257"/>
      <c r="AF119" s="257"/>
      <c r="AG119" s="256"/>
      <c r="AH119" s="1127">
        <f t="shared" si="4"/>
        <v>0</v>
      </c>
      <c r="AI119" s="1128"/>
      <c r="AJ119" s="1128"/>
      <c r="AK119" s="1129"/>
      <c r="AL119" s="1113"/>
      <c r="AM119" s="1148"/>
      <c r="AN119" s="1125"/>
      <c r="AO119" s="1126"/>
      <c r="AP119" s="1048"/>
      <c r="AQ119" s="1049"/>
      <c r="AR119" s="1052"/>
      <c r="AS119" s="1053"/>
      <c r="AT119" s="1053"/>
      <c r="AU119" s="1143"/>
      <c r="AV119" s="1144"/>
      <c r="AW119" s="243"/>
      <c r="AX119" s="243"/>
    </row>
    <row r="120" spans="2:50" ht="13.5" customHeight="1">
      <c r="B120" s="1224"/>
      <c r="C120" s="1190"/>
      <c r="D120" s="1190"/>
      <c r="E120" s="1190"/>
      <c r="F120" s="1190"/>
      <c r="G120" s="1190"/>
      <c r="H120" s="1191"/>
      <c r="I120" s="260"/>
      <c r="J120" s="256"/>
      <c r="K120" s="256"/>
      <c r="L120" s="256"/>
      <c r="M120" s="256"/>
      <c r="N120" s="256"/>
      <c r="O120" s="1098" t="s">
        <v>728</v>
      </c>
      <c r="P120" s="1098"/>
      <c r="Q120" s="259" t="s">
        <v>408</v>
      </c>
      <c r="R120" s="1150">
        <v>290.52</v>
      </c>
      <c r="S120" s="1151"/>
      <c r="T120" s="256" t="s">
        <v>409</v>
      </c>
      <c r="U120" s="256"/>
      <c r="V120" s="256"/>
      <c r="W120" s="256"/>
      <c r="X120" s="1152">
        <f>IF(V$26&lt;100,V$26-X115-X116-X117-X118-X119,50)</f>
        <v>0</v>
      </c>
      <c r="Y120" s="1118"/>
      <c r="Z120" s="256" t="s">
        <v>408</v>
      </c>
      <c r="AA120" s="257"/>
      <c r="AB120" s="257"/>
      <c r="AC120" s="257"/>
      <c r="AD120" s="257"/>
      <c r="AE120" s="257"/>
      <c r="AF120" s="257"/>
      <c r="AG120" s="256"/>
      <c r="AH120" s="1127">
        <f t="shared" si="4"/>
        <v>0</v>
      </c>
      <c r="AI120" s="1128"/>
      <c r="AJ120" s="1128"/>
      <c r="AK120" s="1129"/>
      <c r="AL120" s="1113"/>
      <c r="AM120" s="1148"/>
      <c r="AN120" s="1125"/>
      <c r="AO120" s="1126"/>
      <c r="AP120" s="1048"/>
      <c r="AQ120" s="1049"/>
      <c r="AR120" s="1052"/>
      <c r="AS120" s="1053"/>
      <c r="AT120" s="1053"/>
      <c r="AU120" s="1143"/>
      <c r="AV120" s="1144"/>
      <c r="AW120" s="243"/>
      <c r="AX120" s="243"/>
    </row>
    <row r="121" spans="2:50" ht="13.5" customHeight="1">
      <c r="B121" s="1224"/>
      <c r="C121" s="1190"/>
      <c r="D121" s="1190"/>
      <c r="E121" s="1190"/>
      <c r="F121" s="1190"/>
      <c r="G121" s="1190"/>
      <c r="H121" s="1191"/>
      <c r="I121" s="260"/>
      <c r="J121" s="256"/>
      <c r="K121" s="256"/>
      <c r="L121" s="256"/>
      <c r="M121" s="256"/>
      <c r="N121" s="256"/>
      <c r="O121" s="1098" t="s">
        <v>729</v>
      </c>
      <c r="P121" s="1098"/>
      <c r="Q121" s="512" t="s">
        <v>408</v>
      </c>
      <c r="R121" s="1150">
        <v>355.32</v>
      </c>
      <c r="S121" s="1151"/>
      <c r="T121" s="256" t="s">
        <v>409</v>
      </c>
      <c r="U121" s="256"/>
      <c r="V121" s="256"/>
      <c r="W121" s="256"/>
      <c r="X121" s="1152">
        <f>IF(V$26&gt;100,V$26-X115-X116-X117-X118-X119-X120,0)</f>
        <v>0</v>
      </c>
      <c r="Y121" s="1118"/>
      <c r="Z121" s="256" t="s">
        <v>408</v>
      </c>
      <c r="AA121" s="257"/>
      <c r="AB121" s="257"/>
      <c r="AC121" s="257"/>
      <c r="AD121" s="257"/>
      <c r="AE121" s="257"/>
      <c r="AF121" s="257"/>
      <c r="AG121" s="256"/>
      <c r="AH121" s="1127">
        <f t="shared" si="4"/>
        <v>0</v>
      </c>
      <c r="AI121" s="1128"/>
      <c r="AJ121" s="1128"/>
      <c r="AK121" s="1129"/>
      <c r="AL121" s="1113"/>
      <c r="AM121" s="1148"/>
      <c r="AN121" s="1125"/>
      <c r="AO121" s="1126"/>
      <c r="AP121" s="1048"/>
      <c r="AQ121" s="1049"/>
      <c r="AR121" s="1052"/>
      <c r="AS121" s="1053"/>
      <c r="AT121" s="1053"/>
      <c r="AU121" s="1143"/>
      <c r="AV121" s="1144"/>
      <c r="AW121" s="243"/>
      <c r="AX121" s="243"/>
    </row>
    <row r="122" spans="2:50" ht="13.5" customHeight="1" thickBot="1">
      <c r="B122" s="1225"/>
      <c r="C122" s="255"/>
      <c r="D122" s="255"/>
      <c r="E122" s="1169" t="s">
        <v>405</v>
      </c>
      <c r="F122" s="1170"/>
      <c r="G122" s="1170"/>
      <c r="H122" s="1171"/>
      <c r="I122" s="254"/>
      <c r="J122" s="248"/>
      <c r="K122" s="248"/>
      <c r="L122" s="248"/>
      <c r="M122" s="248"/>
      <c r="N122" s="248"/>
      <c r="O122" s="248"/>
      <c r="P122" s="248"/>
      <c r="Q122" s="253"/>
      <c r="R122" s="252"/>
      <c r="S122" s="252"/>
      <c r="T122" s="251"/>
      <c r="U122" s="248"/>
      <c r="V122" s="248"/>
      <c r="W122" s="250"/>
      <c r="X122" s="1172">
        <f>SUM(X115:Y121)</f>
        <v>0</v>
      </c>
      <c r="Y122" s="1172"/>
      <c r="Z122" s="248" t="s">
        <v>404</v>
      </c>
      <c r="AA122" s="248"/>
      <c r="AB122" s="248"/>
      <c r="AC122" s="249"/>
      <c r="AD122" s="248"/>
      <c r="AE122" s="248"/>
      <c r="AF122" s="248"/>
      <c r="AG122" s="248"/>
      <c r="AH122" s="1173">
        <f>SUM(AH115:AK121)</f>
        <v>0</v>
      </c>
      <c r="AI122" s="1174"/>
      <c r="AJ122" s="1174"/>
      <c r="AK122" s="1175"/>
      <c r="AL122" s="1177"/>
      <c r="AM122" s="1178"/>
      <c r="AN122" s="1179"/>
      <c r="AO122" s="1180"/>
      <c r="AP122" s="1160"/>
      <c r="AQ122" s="1161"/>
      <c r="AR122" s="1162"/>
      <c r="AS122" s="1163"/>
      <c r="AT122" s="1163"/>
      <c r="AU122" s="1167"/>
      <c r="AV122" s="1168"/>
      <c r="AW122" s="243"/>
      <c r="AX122" s="243"/>
    </row>
    <row r="123" spans="2:50" ht="13.5" customHeight="1">
      <c r="B123" s="1091" t="s">
        <v>448</v>
      </c>
      <c r="C123" s="921"/>
      <c r="D123" s="921"/>
      <c r="E123" s="920" t="s">
        <v>323</v>
      </c>
      <c r="F123" s="921"/>
      <c r="G123" s="921"/>
      <c r="H123" s="922"/>
      <c r="I123" s="920" t="s">
        <v>447</v>
      </c>
      <c r="J123" s="921"/>
      <c r="K123" s="921"/>
      <c r="L123" s="921"/>
      <c r="M123" s="921"/>
      <c r="N123" s="921"/>
      <c r="O123" s="921"/>
      <c r="P123" s="921"/>
      <c r="Q123" s="922"/>
      <c r="R123" s="920" t="s">
        <v>446</v>
      </c>
      <c r="S123" s="921"/>
      <c r="T123" s="921"/>
      <c r="U123" s="921"/>
      <c r="V123" s="921"/>
      <c r="W123" s="921"/>
      <c r="X123" s="921"/>
      <c r="Y123" s="921"/>
      <c r="Z123" s="921"/>
      <c r="AA123" s="921"/>
      <c r="AB123" s="921"/>
      <c r="AC123" s="921"/>
      <c r="AD123" s="921"/>
      <c r="AE123" s="921"/>
      <c r="AF123" s="921"/>
      <c r="AG123" s="922"/>
      <c r="AH123" s="920" t="s">
        <v>445</v>
      </c>
      <c r="AI123" s="921"/>
      <c r="AJ123" s="921"/>
      <c r="AK123" s="1092"/>
      <c r="AL123" s="1103" t="s">
        <v>323</v>
      </c>
      <c r="AM123" s="1104"/>
      <c r="AN123" s="914" t="s">
        <v>444</v>
      </c>
      <c r="AO123" s="915"/>
      <c r="AP123" s="915"/>
      <c r="AQ123" s="1105"/>
      <c r="AR123" s="914" t="s">
        <v>443</v>
      </c>
      <c r="AS123" s="915"/>
      <c r="AT123" s="915"/>
      <c r="AU123" s="915"/>
      <c r="AV123" s="916"/>
      <c r="AW123" s="243"/>
      <c r="AX123" s="243"/>
    </row>
    <row r="124" spans="2:50" ht="13.5" customHeight="1">
      <c r="B124" s="1223" t="s">
        <v>753</v>
      </c>
      <c r="C124" s="1187" t="s">
        <v>442</v>
      </c>
      <c r="D124" s="1188"/>
      <c r="E124" s="813" t="s">
        <v>441</v>
      </c>
      <c r="F124" s="814"/>
      <c r="G124" s="814"/>
      <c r="H124" s="815"/>
      <c r="I124" s="276" t="s">
        <v>418</v>
      </c>
      <c r="J124" s="270"/>
      <c r="K124" s="270"/>
      <c r="L124" s="270"/>
      <c r="M124" s="270"/>
      <c r="N124" s="270"/>
      <c r="O124" s="270"/>
      <c r="P124" s="270"/>
      <c r="Q124" s="275"/>
      <c r="R124" s="1106">
        <f>IF(AJ16+AJ18+AJ20+AJ22=0,0,1614.86)</f>
        <v>1614.86</v>
      </c>
      <c r="S124" s="1106"/>
      <c r="T124" s="270" t="s">
        <v>438</v>
      </c>
      <c r="U124" s="270"/>
      <c r="V124" s="270"/>
      <c r="W124" s="1234">
        <f>W30</f>
        <v>11.54</v>
      </c>
      <c r="X124" s="1234"/>
      <c r="Y124" s="270" t="s">
        <v>437</v>
      </c>
      <c r="Z124" s="270"/>
      <c r="AA124" s="270">
        <v>1</v>
      </c>
      <c r="AB124" s="270" t="s">
        <v>436</v>
      </c>
      <c r="AC124" s="270"/>
      <c r="AD124" s="302">
        <v>0.85</v>
      </c>
      <c r="AE124" s="270" t="s">
        <v>435</v>
      </c>
      <c r="AF124" s="270"/>
      <c r="AG124" s="270"/>
      <c r="AH124" s="1108">
        <f>R124*W124*AA124*AD124</f>
        <v>15840.161739999998</v>
      </c>
      <c r="AI124" s="1109"/>
      <c r="AJ124" s="1109"/>
      <c r="AK124" s="1110"/>
      <c r="AL124" s="1111" t="s">
        <v>314</v>
      </c>
      <c r="AM124" s="1112"/>
      <c r="AN124" s="1123">
        <v>0.65</v>
      </c>
      <c r="AO124" s="1124"/>
      <c r="AP124" s="1046" t="s">
        <v>440</v>
      </c>
      <c r="AQ124" s="1047"/>
      <c r="AR124" s="1050">
        <f>AN124*AB127/1000</f>
        <v>1.5331679999999999</v>
      </c>
      <c r="AS124" s="1051"/>
      <c r="AT124" s="1051"/>
      <c r="AU124" s="1046" t="s">
        <v>403</v>
      </c>
      <c r="AV124" s="1054"/>
      <c r="AW124" s="243"/>
      <c r="AX124" s="243"/>
    </row>
    <row r="125" spans="2:50" ht="13.5" customHeight="1">
      <c r="B125" s="1224"/>
      <c r="C125" s="1190"/>
      <c r="D125" s="1191"/>
      <c r="E125" s="816"/>
      <c r="F125" s="817"/>
      <c r="G125" s="817"/>
      <c r="H125" s="818"/>
      <c r="I125" s="1120" t="s">
        <v>739</v>
      </c>
      <c r="J125" s="1114"/>
      <c r="K125" s="1121"/>
      <c r="L125" s="1122" t="s">
        <v>751</v>
      </c>
      <c r="M125" s="1114"/>
      <c r="N125" s="1114"/>
      <c r="O125" s="1121"/>
      <c r="P125" s="1115" t="s">
        <v>752</v>
      </c>
      <c r="Q125" s="1116"/>
      <c r="R125" s="299" t="s">
        <v>428</v>
      </c>
      <c r="S125" s="298">
        <f>IF(P125="夏季",16.94,15.87)</f>
        <v>15.87</v>
      </c>
      <c r="T125" s="297" t="s">
        <v>427</v>
      </c>
      <c r="U125" s="296">
        <f>U99</f>
        <v>-3.26</v>
      </c>
      <c r="V125" s="297" t="s">
        <v>427</v>
      </c>
      <c r="W125" s="296">
        <f>W106</f>
        <v>2.9</v>
      </c>
      <c r="X125" s="295" t="s">
        <v>431</v>
      </c>
      <c r="Y125" s="269" t="s">
        <v>426</v>
      </c>
      <c r="Z125" s="295"/>
      <c r="AA125" s="294"/>
      <c r="AB125" s="1060">
        <f>X$17+X$19+X$23</f>
        <v>2358.7199999999998</v>
      </c>
      <c r="AC125" s="1060"/>
      <c r="AD125" s="258" t="s">
        <v>430</v>
      </c>
      <c r="AE125" s="258"/>
      <c r="AF125" s="258"/>
      <c r="AG125" s="293"/>
      <c r="AH125" s="1057">
        <f>(S125+U125+W125)*AB125</f>
        <v>36583.747199999998</v>
      </c>
      <c r="AI125" s="1058"/>
      <c r="AJ125" s="1058"/>
      <c r="AK125" s="1059"/>
      <c r="AL125" s="1113"/>
      <c r="AM125" s="1114"/>
      <c r="AN125" s="1125"/>
      <c r="AO125" s="1126"/>
      <c r="AP125" s="1048"/>
      <c r="AQ125" s="1049"/>
      <c r="AR125" s="1052"/>
      <c r="AS125" s="1053"/>
      <c r="AT125" s="1053"/>
      <c r="AU125" s="1048"/>
      <c r="AV125" s="1055"/>
      <c r="AW125" s="243"/>
      <c r="AX125" s="243"/>
    </row>
    <row r="126" spans="2:50" ht="13.5" customHeight="1">
      <c r="B126" s="1224"/>
      <c r="C126" s="1190"/>
      <c r="D126" s="1191"/>
      <c r="E126" s="816"/>
      <c r="F126" s="817"/>
      <c r="G126" s="817"/>
      <c r="H126" s="818"/>
      <c r="I126" s="524"/>
      <c r="J126" s="517"/>
      <c r="K126" s="517"/>
      <c r="L126" s="515"/>
      <c r="M126" s="515"/>
      <c r="N126" s="515"/>
      <c r="O126" s="515"/>
      <c r="P126" s="515"/>
      <c r="Q126" s="519"/>
      <c r="R126" s="289"/>
      <c r="S126" s="288" t="s">
        <v>425</v>
      </c>
      <c r="T126" s="286"/>
      <c r="U126" s="287" t="s">
        <v>424</v>
      </c>
      <c r="V126" s="286"/>
      <c r="W126" s="285" t="s">
        <v>423</v>
      </c>
      <c r="Y126" s="284"/>
      <c r="AA126" s="109"/>
      <c r="AB126" s="521"/>
      <c r="AC126" s="521"/>
      <c r="AD126" s="282"/>
      <c r="AE126" s="282"/>
      <c r="AF126" s="282"/>
      <c r="AG126" s="516"/>
      <c r="AH126" s="819"/>
      <c r="AI126" s="820"/>
      <c r="AJ126" s="820"/>
      <c r="AK126" s="821"/>
      <c r="AL126" s="1113"/>
      <c r="AM126" s="1114"/>
      <c r="AN126" s="1125"/>
      <c r="AO126" s="1126"/>
      <c r="AP126" s="1048"/>
      <c r="AQ126" s="1049"/>
      <c r="AR126" s="1052"/>
      <c r="AS126" s="1053"/>
      <c r="AT126" s="1053"/>
      <c r="AU126" s="1048"/>
      <c r="AV126" s="1055"/>
      <c r="AW126" s="243"/>
      <c r="AX126" s="243"/>
    </row>
    <row r="127" spans="2:50" ht="13.5" customHeight="1">
      <c r="B127" s="1224"/>
      <c r="C127" s="1226"/>
      <c r="D127" s="1227"/>
      <c r="E127" s="822" t="s">
        <v>405</v>
      </c>
      <c r="F127" s="823"/>
      <c r="G127" s="823"/>
      <c r="H127" s="824"/>
      <c r="I127" s="268"/>
      <c r="J127" s="262"/>
      <c r="K127" s="262"/>
      <c r="L127" s="262"/>
      <c r="M127" s="262"/>
      <c r="N127" s="262"/>
      <c r="O127" s="262"/>
      <c r="P127" s="262"/>
      <c r="Q127" s="267"/>
      <c r="R127" s="266"/>
      <c r="S127" s="266"/>
      <c r="T127" s="263"/>
      <c r="U127" s="262"/>
      <c r="V127" s="262"/>
      <c r="W127" s="265"/>
      <c r="X127" s="520"/>
      <c r="Y127" s="520"/>
      <c r="Z127" s="277"/>
      <c r="AA127" s="303"/>
      <c r="AB127" s="1056">
        <f>SUM(AB125:AC125)</f>
        <v>2358.7199999999998</v>
      </c>
      <c r="AC127" s="1056"/>
      <c r="AD127" s="279" t="s">
        <v>422</v>
      </c>
      <c r="AE127" s="263"/>
      <c r="AF127" s="263"/>
      <c r="AG127" s="262"/>
      <c r="AH127" s="825">
        <f>SUM(AH124:AK125)</f>
        <v>52423.908939999994</v>
      </c>
      <c r="AI127" s="826"/>
      <c r="AJ127" s="826"/>
      <c r="AK127" s="827"/>
      <c r="AL127" s="1113"/>
      <c r="AM127" s="1114"/>
      <c r="AN127" s="1125"/>
      <c r="AO127" s="1126"/>
      <c r="AP127" s="1048"/>
      <c r="AQ127" s="1049"/>
      <c r="AR127" s="1052"/>
      <c r="AS127" s="1053"/>
      <c r="AT127" s="1053"/>
      <c r="AU127" s="1048"/>
      <c r="AV127" s="1055"/>
      <c r="AW127" s="243"/>
      <c r="AX127" s="243"/>
    </row>
    <row r="128" spans="2:50" ht="13.5" customHeight="1">
      <c r="B128" s="1224"/>
      <c r="C128" s="1187" t="s">
        <v>421</v>
      </c>
      <c r="D128" s="1188"/>
      <c r="E128" s="1136" t="s">
        <v>420</v>
      </c>
      <c r="F128" s="814"/>
      <c r="G128" s="814"/>
      <c r="H128" s="815"/>
      <c r="I128" s="276" t="s">
        <v>418</v>
      </c>
      <c r="J128" s="270"/>
      <c r="K128" s="270"/>
      <c r="L128" s="270"/>
      <c r="M128" s="270"/>
      <c r="N128" s="270"/>
      <c r="O128" s="270"/>
      <c r="P128" s="270"/>
      <c r="Q128" s="275"/>
      <c r="R128" s="509" t="s">
        <v>720</v>
      </c>
      <c r="S128" s="1134">
        <f>IF(AH24+AH25=0,0,IF('様式11-5'!X$1="LPG",0,IF(X$25&lt;50,864,(IF(X$25&lt;200,1836,2700)))))</f>
        <v>2700</v>
      </c>
      <c r="T128" s="1134"/>
      <c r="U128" s="270" t="s">
        <v>417</v>
      </c>
      <c r="V128" s="513"/>
      <c r="W128" s="274"/>
      <c r="X128" s="274"/>
      <c r="Y128" s="274"/>
      <c r="Z128" s="274"/>
      <c r="AA128" s="274"/>
      <c r="AB128" s="270">
        <v>1</v>
      </c>
      <c r="AC128" s="523" t="s">
        <v>415</v>
      </c>
      <c r="AD128" s="270"/>
      <c r="AE128" s="270"/>
      <c r="AF128" s="270"/>
      <c r="AG128" s="270"/>
      <c r="AH128" s="1108">
        <f>S128*AB128</f>
        <v>2700</v>
      </c>
      <c r="AI128" s="1109"/>
      <c r="AJ128" s="1109"/>
      <c r="AK128" s="1110"/>
      <c r="AL128" s="1181" t="s">
        <v>420</v>
      </c>
      <c r="AM128" s="1112"/>
      <c r="AN128" s="1123">
        <v>2.29</v>
      </c>
      <c r="AO128" s="1124"/>
      <c r="AP128" s="1046" t="s">
        <v>406</v>
      </c>
      <c r="AQ128" s="1047"/>
      <c r="AR128" s="1050">
        <f>AN128*X130/1000</f>
        <v>0</v>
      </c>
      <c r="AS128" s="1051"/>
      <c r="AT128" s="1051"/>
      <c r="AU128" s="1141" t="s">
        <v>403</v>
      </c>
      <c r="AV128" s="1142"/>
      <c r="AW128" s="243"/>
      <c r="AX128" s="243"/>
    </row>
    <row r="129" spans="2:50" ht="13.5" customHeight="1">
      <c r="B129" s="1224"/>
      <c r="C129" s="1190"/>
      <c r="D129" s="1191"/>
      <c r="E129" s="816"/>
      <c r="F129" s="817"/>
      <c r="G129" s="817"/>
      <c r="H129" s="818"/>
      <c r="I129" s="260" t="s">
        <v>410</v>
      </c>
      <c r="J129" s="256"/>
      <c r="K129" s="256"/>
      <c r="L129" s="256"/>
      <c r="M129" s="256"/>
      <c r="N129" s="256"/>
      <c r="O129" s="256"/>
      <c r="P129" s="256" t="s">
        <v>742</v>
      </c>
      <c r="Q129" s="259"/>
      <c r="R129" s="299" t="s">
        <v>720</v>
      </c>
      <c r="S129" s="1135">
        <f>IF(P129="冬季",IF(X$25&lt;50,145.84,(IF(X$25&lt;200,126.4,122.08))),IF(X$25&lt;50,121.45,(IF(X$25&lt;200,102.01,97.69))))</f>
        <v>122.08</v>
      </c>
      <c r="T129" s="1135"/>
      <c r="U129" s="256" t="s">
        <v>412</v>
      </c>
      <c r="V129" s="508" t="s">
        <v>719</v>
      </c>
      <c r="W129" s="506">
        <f>W110</f>
        <v>-27.3</v>
      </c>
      <c r="X129" s="514" t="s">
        <v>721</v>
      </c>
      <c r="Y129" s="515" t="s">
        <v>722</v>
      </c>
      <c r="Z129" s="1098">
        <f>IF('様式11-5'!X$1="LPG",0,X$25)</f>
        <v>397.43999999999994</v>
      </c>
      <c r="AA129" s="1098"/>
      <c r="AB129" s="256" t="s">
        <v>408</v>
      </c>
      <c r="AC129" s="256"/>
      <c r="AD129" s="257"/>
      <c r="AE129" s="257"/>
      <c r="AF129" s="257"/>
      <c r="AG129" s="256"/>
      <c r="AH129" s="1127">
        <f>(S129+W129)*Z129</f>
        <v>37669.363199999993</v>
      </c>
      <c r="AI129" s="1128"/>
      <c r="AJ129" s="1128"/>
      <c r="AK129" s="1129"/>
      <c r="AL129" s="1113"/>
      <c r="AM129" s="1114"/>
      <c r="AN129" s="1125"/>
      <c r="AO129" s="1126"/>
      <c r="AP129" s="1048"/>
      <c r="AQ129" s="1049"/>
      <c r="AR129" s="1052"/>
      <c r="AS129" s="1053"/>
      <c r="AT129" s="1053"/>
      <c r="AU129" s="1143"/>
      <c r="AV129" s="1144"/>
      <c r="AW129" s="243"/>
      <c r="AX129" s="243"/>
    </row>
    <row r="130" spans="2:50" ht="13.5" customHeight="1">
      <c r="B130" s="1224"/>
      <c r="C130" s="1190"/>
      <c r="D130" s="1191"/>
      <c r="E130" s="822" t="s">
        <v>405</v>
      </c>
      <c r="F130" s="823"/>
      <c r="G130" s="823"/>
      <c r="H130" s="824"/>
      <c r="I130" s="268"/>
      <c r="J130" s="262"/>
      <c r="K130" s="262"/>
      <c r="L130" s="262"/>
      <c r="M130" s="262"/>
      <c r="N130" s="262"/>
      <c r="O130" s="262"/>
      <c r="P130" s="262"/>
      <c r="Q130" s="267"/>
      <c r="R130" s="266"/>
      <c r="S130" s="266"/>
      <c r="T130" s="263"/>
      <c r="U130" s="262"/>
      <c r="V130" s="262"/>
      <c r="W130" s="265"/>
      <c r="X130" s="520"/>
      <c r="Y130" s="520"/>
      <c r="Z130" s="1097">
        <f>SUM(Z129:Z129)</f>
        <v>397.43999999999994</v>
      </c>
      <c r="AA130" s="1097"/>
      <c r="AB130" s="277" t="s">
        <v>404</v>
      </c>
      <c r="AC130" s="277"/>
      <c r="AD130" s="263"/>
      <c r="AE130" s="263"/>
      <c r="AF130" s="263"/>
      <c r="AG130" s="262"/>
      <c r="AH130" s="825">
        <f>SUM(AH128:AK129)</f>
        <v>40369.363199999993</v>
      </c>
      <c r="AI130" s="826"/>
      <c r="AJ130" s="826"/>
      <c r="AK130" s="827"/>
      <c r="AL130" s="1130"/>
      <c r="AM130" s="1131"/>
      <c r="AN130" s="1132"/>
      <c r="AO130" s="1133"/>
      <c r="AP130" s="1093"/>
      <c r="AQ130" s="1094"/>
      <c r="AR130" s="1095"/>
      <c r="AS130" s="1096"/>
      <c r="AT130" s="1096"/>
      <c r="AU130" s="1145"/>
      <c r="AV130" s="1146"/>
      <c r="AW130" s="243"/>
      <c r="AX130" s="243"/>
    </row>
    <row r="131" spans="2:50" ht="13.5" customHeight="1">
      <c r="B131" s="1224"/>
      <c r="C131" s="1190"/>
      <c r="D131" s="1191"/>
      <c r="E131" s="1136" t="s">
        <v>416</v>
      </c>
      <c r="F131" s="814"/>
      <c r="G131" s="814"/>
      <c r="H131" s="815"/>
      <c r="I131" s="276" t="s">
        <v>418</v>
      </c>
      <c r="J131" s="270"/>
      <c r="K131" s="270"/>
      <c r="L131" s="270"/>
      <c r="M131" s="270"/>
      <c r="N131" s="270"/>
      <c r="O131" s="270"/>
      <c r="P131" s="270"/>
      <c r="Q131" s="275"/>
      <c r="R131" s="1137">
        <f>R112</f>
        <v>0</v>
      </c>
      <c r="S131" s="1137"/>
      <c r="T131" s="270" t="s">
        <v>417</v>
      </c>
      <c r="U131" s="270"/>
      <c r="V131" s="274"/>
      <c r="W131" s="274"/>
      <c r="X131" s="274"/>
      <c r="Y131" s="274"/>
      <c r="Z131" s="274"/>
      <c r="AA131" s="273"/>
      <c r="AB131" s="271">
        <v>1</v>
      </c>
      <c r="AC131" s="272" t="s">
        <v>415</v>
      </c>
      <c r="AD131" s="271"/>
      <c r="AE131" s="271"/>
      <c r="AF131" s="271"/>
      <c r="AG131" s="270"/>
      <c r="AH131" s="1108">
        <f>R131*AB131</f>
        <v>0</v>
      </c>
      <c r="AI131" s="1109"/>
      <c r="AJ131" s="1109"/>
      <c r="AK131" s="1110"/>
      <c r="AL131" s="1113" t="s">
        <v>416</v>
      </c>
      <c r="AM131" s="1114"/>
      <c r="AN131" s="1125">
        <v>6</v>
      </c>
      <c r="AO131" s="1126"/>
      <c r="AP131" s="1048" t="s">
        <v>406</v>
      </c>
      <c r="AQ131" s="1049"/>
      <c r="AR131" s="1052">
        <f>AN131*X133/1000</f>
        <v>0</v>
      </c>
      <c r="AS131" s="1053"/>
      <c r="AT131" s="1053"/>
      <c r="AU131" s="1143" t="s">
        <v>403</v>
      </c>
      <c r="AV131" s="1144"/>
      <c r="AW131" s="243"/>
      <c r="AX131" s="243"/>
    </row>
    <row r="132" spans="2:50" ht="13.5" customHeight="1">
      <c r="B132" s="1224"/>
      <c r="C132" s="1190"/>
      <c r="D132" s="1191"/>
      <c r="E132" s="816"/>
      <c r="F132" s="817"/>
      <c r="G132" s="817"/>
      <c r="H132" s="818"/>
      <c r="I132" s="260" t="s">
        <v>410</v>
      </c>
      <c r="J132" s="256"/>
      <c r="K132" s="256"/>
      <c r="L132" s="256"/>
      <c r="M132" s="256"/>
      <c r="N132" s="256"/>
      <c r="O132" s="256"/>
      <c r="P132" s="256"/>
      <c r="Q132" s="259"/>
      <c r="R132" s="1231">
        <f>R38</f>
        <v>313.2</v>
      </c>
      <c r="S132" s="1232"/>
      <c r="T132" s="256" t="s">
        <v>412</v>
      </c>
      <c r="U132" s="256"/>
      <c r="V132" s="256"/>
      <c r="W132" s="256"/>
      <c r="X132" s="1152">
        <f>IF('様式11-5'!X$1="LPG",X$25,0)</f>
        <v>0</v>
      </c>
      <c r="Y132" s="1118"/>
      <c r="Z132" s="256" t="s">
        <v>408</v>
      </c>
      <c r="AA132" s="257"/>
      <c r="AB132" s="257"/>
      <c r="AC132" s="258"/>
      <c r="AD132" s="257"/>
      <c r="AE132" s="257"/>
      <c r="AF132" s="257"/>
      <c r="AG132" s="256"/>
      <c r="AH132" s="1127">
        <f>R132*X132</f>
        <v>0</v>
      </c>
      <c r="AI132" s="1128"/>
      <c r="AJ132" s="1128"/>
      <c r="AK132" s="1129"/>
      <c r="AL132" s="1113"/>
      <c r="AM132" s="1114"/>
      <c r="AN132" s="1125"/>
      <c r="AO132" s="1126"/>
      <c r="AP132" s="1048"/>
      <c r="AQ132" s="1049"/>
      <c r="AR132" s="1052"/>
      <c r="AS132" s="1053"/>
      <c r="AT132" s="1053"/>
      <c r="AU132" s="1143"/>
      <c r="AV132" s="1144"/>
      <c r="AW132" s="243"/>
      <c r="AX132" s="243"/>
    </row>
    <row r="133" spans="2:50" ht="13.5" customHeight="1">
      <c r="B133" s="1224"/>
      <c r="C133" s="1226"/>
      <c r="D133" s="1227"/>
      <c r="E133" s="822" t="s">
        <v>405</v>
      </c>
      <c r="F133" s="823"/>
      <c r="G133" s="823"/>
      <c r="H133" s="824"/>
      <c r="I133" s="268"/>
      <c r="J133" s="262"/>
      <c r="K133" s="262"/>
      <c r="L133" s="262"/>
      <c r="M133" s="262"/>
      <c r="N133" s="262"/>
      <c r="O133" s="262"/>
      <c r="P133" s="262"/>
      <c r="Q133" s="267"/>
      <c r="R133" s="266"/>
      <c r="S133" s="266"/>
      <c r="T133" s="263"/>
      <c r="U133" s="262"/>
      <c r="V133" s="262"/>
      <c r="W133" s="265"/>
      <c r="X133" s="1153">
        <f>SUM(X132:Y132)</f>
        <v>0</v>
      </c>
      <c r="Y133" s="1153"/>
      <c r="Z133" s="262" t="s">
        <v>404</v>
      </c>
      <c r="AA133" s="263"/>
      <c r="AB133" s="263"/>
      <c r="AC133" s="264"/>
      <c r="AD133" s="263"/>
      <c r="AE133" s="263"/>
      <c r="AF133" s="263"/>
      <c r="AG133" s="262"/>
      <c r="AH133" s="825">
        <f>SUM(AH131:AK132)</f>
        <v>0</v>
      </c>
      <c r="AI133" s="826"/>
      <c r="AJ133" s="826"/>
      <c r="AK133" s="827"/>
      <c r="AL133" s="1130"/>
      <c r="AM133" s="1131"/>
      <c r="AN133" s="1132"/>
      <c r="AO133" s="1133"/>
      <c r="AP133" s="1093"/>
      <c r="AQ133" s="1094"/>
      <c r="AR133" s="1095"/>
      <c r="AS133" s="1096"/>
      <c r="AT133" s="1096"/>
      <c r="AU133" s="1145"/>
      <c r="AV133" s="1146"/>
      <c r="AW133" s="243"/>
      <c r="AX133" s="243"/>
    </row>
    <row r="134" spans="2:50" ht="13.5" customHeight="1">
      <c r="B134" s="1224"/>
      <c r="C134" s="1187" t="s">
        <v>411</v>
      </c>
      <c r="D134" s="1187"/>
      <c r="E134" s="1187"/>
      <c r="F134" s="1187"/>
      <c r="G134" s="1187"/>
      <c r="H134" s="1188"/>
      <c r="I134" s="260" t="s">
        <v>410</v>
      </c>
      <c r="J134" s="256"/>
      <c r="K134" s="256"/>
      <c r="L134" s="256"/>
      <c r="M134" s="256"/>
      <c r="N134" s="256"/>
      <c r="O134" s="1194" t="s">
        <v>723</v>
      </c>
      <c r="P134" s="1194"/>
      <c r="Q134" s="511" t="s">
        <v>408</v>
      </c>
      <c r="R134" s="1176">
        <v>0</v>
      </c>
      <c r="S134" s="1176"/>
      <c r="T134" s="256" t="s">
        <v>409</v>
      </c>
      <c r="U134" s="256"/>
      <c r="V134" s="256"/>
      <c r="W134" s="256"/>
      <c r="X134" s="1152">
        <f>IF(X$26&lt;5,X$26,5)</f>
        <v>0</v>
      </c>
      <c r="Y134" s="1118"/>
      <c r="Z134" s="256" t="s">
        <v>408</v>
      </c>
      <c r="AA134" s="257"/>
      <c r="AB134" s="257"/>
      <c r="AC134" s="258"/>
      <c r="AD134" s="257"/>
      <c r="AE134" s="257"/>
      <c r="AF134" s="257"/>
      <c r="AG134" s="256"/>
      <c r="AH134" s="1127">
        <f>R134*X134</f>
        <v>0</v>
      </c>
      <c r="AI134" s="1128"/>
      <c r="AJ134" s="1128"/>
      <c r="AK134" s="1129"/>
      <c r="AL134" s="1111" t="s">
        <v>407</v>
      </c>
      <c r="AM134" s="1147"/>
      <c r="AN134" s="1123">
        <v>0.36</v>
      </c>
      <c r="AO134" s="1124"/>
      <c r="AP134" s="1046" t="s">
        <v>406</v>
      </c>
      <c r="AQ134" s="1047"/>
      <c r="AR134" s="1050">
        <f>AN134*X141/1000</f>
        <v>0</v>
      </c>
      <c r="AS134" s="1051"/>
      <c r="AT134" s="1051"/>
      <c r="AU134" s="1141" t="s">
        <v>403</v>
      </c>
      <c r="AV134" s="1142"/>
      <c r="AW134" s="243"/>
      <c r="AX134" s="243"/>
    </row>
    <row r="135" spans="2:50" ht="13.5" customHeight="1">
      <c r="B135" s="1224"/>
      <c r="C135" s="1190"/>
      <c r="D135" s="1190"/>
      <c r="E135" s="1190"/>
      <c r="F135" s="1190"/>
      <c r="G135" s="1190"/>
      <c r="H135" s="1191"/>
      <c r="I135" s="260"/>
      <c r="J135" s="256"/>
      <c r="K135" s="256"/>
      <c r="L135" s="256"/>
      <c r="M135" s="256"/>
      <c r="N135" s="256"/>
      <c r="O135" s="1098" t="s">
        <v>724</v>
      </c>
      <c r="P135" s="1098"/>
      <c r="Q135" s="259" t="s">
        <v>408</v>
      </c>
      <c r="R135" s="1150">
        <v>21.6</v>
      </c>
      <c r="S135" s="1151"/>
      <c r="T135" s="256" t="s">
        <v>409</v>
      </c>
      <c r="U135" s="256"/>
      <c r="V135" s="256"/>
      <c r="W135" s="256"/>
      <c r="X135" s="1152">
        <f>IF(X$26&lt;10,X$26-X134,5)</f>
        <v>0</v>
      </c>
      <c r="Y135" s="1118"/>
      <c r="Z135" s="256" t="s">
        <v>408</v>
      </c>
      <c r="AA135" s="257"/>
      <c r="AB135" s="257"/>
      <c r="AC135" s="257"/>
      <c r="AD135" s="257"/>
      <c r="AE135" s="257"/>
      <c r="AF135" s="257"/>
      <c r="AG135" s="256"/>
      <c r="AH135" s="1127">
        <f t="shared" ref="AH135:AH140" si="5">R135*X135</f>
        <v>0</v>
      </c>
      <c r="AI135" s="1128"/>
      <c r="AJ135" s="1128"/>
      <c r="AK135" s="1129"/>
      <c r="AL135" s="1113"/>
      <c r="AM135" s="1148"/>
      <c r="AN135" s="1125"/>
      <c r="AO135" s="1126"/>
      <c r="AP135" s="1048"/>
      <c r="AQ135" s="1049"/>
      <c r="AR135" s="1052"/>
      <c r="AS135" s="1053"/>
      <c r="AT135" s="1053"/>
      <c r="AU135" s="1143"/>
      <c r="AV135" s="1144"/>
      <c r="AW135" s="243"/>
      <c r="AX135" s="243"/>
    </row>
    <row r="136" spans="2:50" ht="13.5" customHeight="1">
      <c r="B136" s="1224"/>
      <c r="C136" s="1190"/>
      <c r="D136" s="1190"/>
      <c r="E136" s="1190"/>
      <c r="F136" s="1190"/>
      <c r="G136" s="1190"/>
      <c r="H136" s="1191"/>
      <c r="I136" s="260"/>
      <c r="J136" s="256"/>
      <c r="K136" s="256"/>
      <c r="L136" s="256"/>
      <c r="M136" s="256"/>
      <c r="N136" s="256"/>
      <c r="O136" s="1098" t="s">
        <v>725</v>
      </c>
      <c r="P136" s="1098"/>
      <c r="Q136" s="259" t="s">
        <v>408</v>
      </c>
      <c r="R136" s="1150">
        <v>132.84</v>
      </c>
      <c r="S136" s="1151"/>
      <c r="T136" s="256" t="s">
        <v>409</v>
      </c>
      <c r="U136" s="256"/>
      <c r="V136" s="256"/>
      <c r="W136" s="256"/>
      <c r="X136" s="1152">
        <f>IF(X$26&lt;20,X$26-X134-X135,10)</f>
        <v>0</v>
      </c>
      <c r="Y136" s="1118"/>
      <c r="Z136" s="256" t="s">
        <v>408</v>
      </c>
      <c r="AA136" s="257"/>
      <c r="AB136" s="257"/>
      <c r="AC136" s="257"/>
      <c r="AD136" s="257"/>
      <c r="AE136" s="257"/>
      <c r="AF136" s="257"/>
      <c r="AG136" s="256"/>
      <c r="AH136" s="1127">
        <f t="shared" si="5"/>
        <v>0</v>
      </c>
      <c r="AI136" s="1128"/>
      <c r="AJ136" s="1128"/>
      <c r="AK136" s="1129"/>
      <c r="AL136" s="1113"/>
      <c r="AM136" s="1148"/>
      <c r="AN136" s="1125"/>
      <c r="AO136" s="1126"/>
      <c r="AP136" s="1048"/>
      <c r="AQ136" s="1049"/>
      <c r="AR136" s="1052"/>
      <c r="AS136" s="1053"/>
      <c r="AT136" s="1053"/>
      <c r="AU136" s="1143"/>
      <c r="AV136" s="1144"/>
      <c r="AW136" s="243"/>
      <c r="AX136" s="243"/>
    </row>
    <row r="137" spans="2:50" ht="13.5" customHeight="1">
      <c r="B137" s="1224"/>
      <c r="C137" s="1190"/>
      <c r="D137" s="1190"/>
      <c r="E137" s="1190"/>
      <c r="F137" s="1190"/>
      <c r="G137" s="1190"/>
      <c r="H137" s="1191"/>
      <c r="I137" s="260"/>
      <c r="J137" s="256"/>
      <c r="K137" s="256"/>
      <c r="L137" s="256"/>
      <c r="M137" s="256"/>
      <c r="N137" s="256"/>
      <c r="O137" s="1098" t="s">
        <v>726</v>
      </c>
      <c r="P137" s="1098"/>
      <c r="Q137" s="259" t="s">
        <v>408</v>
      </c>
      <c r="R137" s="1150">
        <v>164.16</v>
      </c>
      <c r="S137" s="1151"/>
      <c r="T137" s="256" t="s">
        <v>409</v>
      </c>
      <c r="U137" s="256"/>
      <c r="V137" s="256"/>
      <c r="W137" s="256"/>
      <c r="X137" s="1152">
        <f>IF(X$26&lt;30,X$26-X134-X135-X136,10)</f>
        <v>0</v>
      </c>
      <c r="Y137" s="1118"/>
      <c r="Z137" s="256" t="s">
        <v>408</v>
      </c>
      <c r="AA137" s="257"/>
      <c r="AB137" s="257"/>
      <c r="AC137" s="257"/>
      <c r="AD137" s="257"/>
      <c r="AE137" s="257"/>
      <c r="AF137" s="257"/>
      <c r="AG137" s="256"/>
      <c r="AH137" s="1127">
        <f t="shared" si="5"/>
        <v>0</v>
      </c>
      <c r="AI137" s="1128"/>
      <c r="AJ137" s="1128"/>
      <c r="AK137" s="1129"/>
      <c r="AL137" s="1113"/>
      <c r="AM137" s="1148"/>
      <c r="AN137" s="1125"/>
      <c r="AO137" s="1126"/>
      <c r="AP137" s="1048"/>
      <c r="AQ137" s="1049"/>
      <c r="AR137" s="1052"/>
      <c r="AS137" s="1053"/>
      <c r="AT137" s="1053"/>
      <c r="AU137" s="1143"/>
      <c r="AV137" s="1144"/>
      <c r="AW137" s="243"/>
      <c r="AX137" s="243"/>
    </row>
    <row r="138" spans="2:50" ht="13.5" customHeight="1">
      <c r="B138" s="1224"/>
      <c r="C138" s="1190"/>
      <c r="D138" s="1190"/>
      <c r="E138" s="1190"/>
      <c r="F138" s="1190"/>
      <c r="G138" s="1190"/>
      <c r="H138" s="1191"/>
      <c r="I138" s="260"/>
      <c r="J138" s="256"/>
      <c r="K138" s="256"/>
      <c r="L138" s="256"/>
      <c r="M138" s="256"/>
      <c r="N138" s="256"/>
      <c r="O138" s="1098" t="s">
        <v>727</v>
      </c>
      <c r="P138" s="1098"/>
      <c r="Q138" s="259" t="s">
        <v>408</v>
      </c>
      <c r="R138" s="1150">
        <v>227.88</v>
      </c>
      <c r="S138" s="1151"/>
      <c r="T138" s="256" t="s">
        <v>409</v>
      </c>
      <c r="U138" s="256"/>
      <c r="V138" s="256"/>
      <c r="W138" s="256"/>
      <c r="X138" s="1152">
        <f>IF(X$26&lt;50,X$26-X134-X135-X136-X137,20)</f>
        <v>0</v>
      </c>
      <c r="Y138" s="1118"/>
      <c r="Z138" s="256" t="s">
        <v>408</v>
      </c>
      <c r="AA138" s="257"/>
      <c r="AB138" s="257"/>
      <c r="AC138" s="257"/>
      <c r="AD138" s="257"/>
      <c r="AE138" s="257"/>
      <c r="AF138" s="257"/>
      <c r="AG138" s="256"/>
      <c r="AH138" s="1127">
        <f t="shared" si="5"/>
        <v>0</v>
      </c>
      <c r="AI138" s="1128"/>
      <c r="AJ138" s="1128"/>
      <c r="AK138" s="1129"/>
      <c r="AL138" s="1113"/>
      <c r="AM138" s="1148"/>
      <c r="AN138" s="1125"/>
      <c r="AO138" s="1126"/>
      <c r="AP138" s="1048"/>
      <c r="AQ138" s="1049"/>
      <c r="AR138" s="1052"/>
      <c r="AS138" s="1053"/>
      <c r="AT138" s="1053"/>
      <c r="AU138" s="1143"/>
      <c r="AV138" s="1144"/>
      <c r="AW138" s="243"/>
      <c r="AX138" s="243"/>
    </row>
    <row r="139" spans="2:50" ht="13.5" customHeight="1">
      <c r="B139" s="1224"/>
      <c r="C139" s="1190"/>
      <c r="D139" s="1190"/>
      <c r="E139" s="1190"/>
      <c r="F139" s="1190"/>
      <c r="G139" s="1190"/>
      <c r="H139" s="1191"/>
      <c r="I139" s="260"/>
      <c r="J139" s="256"/>
      <c r="K139" s="256"/>
      <c r="L139" s="256"/>
      <c r="M139" s="256"/>
      <c r="N139" s="256"/>
      <c r="O139" s="1098" t="s">
        <v>728</v>
      </c>
      <c r="P139" s="1098"/>
      <c r="Q139" s="259" t="s">
        <v>408</v>
      </c>
      <c r="R139" s="1150">
        <v>290.52</v>
      </c>
      <c r="S139" s="1151"/>
      <c r="T139" s="256" t="s">
        <v>409</v>
      </c>
      <c r="U139" s="256"/>
      <c r="V139" s="256"/>
      <c r="W139" s="256"/>
      <c r="X139" s="1152">
        <f>IF(X$26&lt;100,X$26-X134-X135-X136-X137-X138,50)</f>
        <v>0</v>
      </c>
      <c r="Y139" s="1118"/>
      <c r="Z139" s="256" t="s">
        <v>408</v>
      </c>
      <c r="AA139" s="257"/>
      <c r="AB139" s="257"/>
      <c r="AC139" s="257"/>
      <c r="AD139" s="257"/>
      <c r="AE139" s="257"/>
      <c r="AF139" s="257"/>
      <c r="AG139" s="256"/>
      <c r="AH139" s="1127">
        <f t="shared" si="5"/>
        <v>0</v>
      </c>
      <c r="AI139" s="1128"/>
      <c r="AJ139" s="1128"/>
      <c r="AK139" s="1129"/>
      <c r="AL139" s="1113"/>
      <c r="AM139" s="1148"/>
      <c r="AN139" s="1125"/>
      <c r="AO139" s="1126"/>
      <c r="AP139" s="1048"/>
      <c r="AQ139" s="1049"/>
      <c r="AR139" s="1052"/>
      <c r="AS139" s="1053"/>
      <c r="AT139" s="1053"/>
      <c r="AU139" s="1143"/>
      <c r="AV139" s="1144"/>
      <c r="AW139" s="243"/>
      <c r="AX139" s="243"/>
    </row>
    <row r="140" spans="2:50" ht="13.5" customHeight="1">
      <c r="B140" s="1224"/>
      <c r="C140" s="1190"/>
      <c r="D140" s="1190"/>
      <c r="E140" s="1190"/>
      <c r="F140" s="1190"/>
      <c r="G140" s="1190"/>
      <c r="H140" s="1191"/>
      <c r="I140" s="260"/>
      <c r="J140" s="256"/>
      <c r="K140" s="256"/>
      <c r="L140" s="256"/>
      <c r="M140" s="256"/>
      <c r="N140" s="256"/>
      <c r="O140" s="1098" t="s">
        <v>729</v>
      </c>
      <c r="P140" s="1098"/>
      <c r="Q140" s="512" t="s">
        <v>408</v>
      </c>
      <c r="R140" s="1150">
        <v>355.32</v>
      </c>
      <c r="S140" s="1151"/>
      <c r="T140" s="256" t="s">
        <v>409</v>
      </c>
      <c r="U140" s="256"/>
      <c r="V140" s="256"/>
      <c r="W140" s="256"/>
      <c r="X140" s="1152">
        <f>IF(X$26&gt;100,X$26-X134-X135-X136-X137-X138-X139,0)</f>
        <v>0</v>
      </c>
      <c r="Y140" s="1118"/>
      <c r="Z140" s="256" t="s">
        <v>408</v>
      </c>
      <c r="AA140" s="257"/>
      <c r="AB140" s="257"/>
      <c r="AC140" s="257"/>
      <c r="AD140" s="257"/>
      <c r="AE140" s="257"/>
      <c r="AF140" s="257"/>
      <c r="AG140" s="256"/>
      <c r="AH140" s="1127">
        <f t="shared" si="5"/>
        <v>0</v>
      </c>
      <c r="AI140" s="1128"/>
      <c r="AJ140" s="1128"/>
      <c r="AK140" s="1129"/>
      <c r="AL140" s="1113"/>
      <c r="AM140" s="1148"/>
      <c r="AN140" s="1125"/>
      <c r="AO140" s="1126"/>
      <c r="AP140" s="1048"/>
      <c r="AQ140" s="1049"/>
      <c r="AR140" s="1052"/>
      <c r="AS140" s="1053"/>
      <c r="AT140" s="1053"/>
      <c r="AU140" s="1143"/>
      <c r="AV140" s="1144"/>
      <c r="AW140" s="243"/>
      <c r="AX140" s="243"/>
    </row>
    <row r="141" spans="2:50" ht="13.5" customHeight="1" thickBot="1">
      <c r="B141" s="1225"/>
      <c r="C141" s="255"/>
      <c r="D141" s="255"/>
      <c r="E141" s="1169" t="s">
        <v>405</v>
      </c>
      <c r="F141" s="1170"/>
      <c r="G141" s="1170"/>
      <c r="H141" s="1171"/>
      <c r="I141" s="254"/>
      <c r="J141" s="248"/>
      <c r="K141" s="248"/>
      <c r="L141" s="248"/>
      <c r="M141" s="248"/>
      <c r="N141" s="248"/>
      <c r="O141" s="248"/>
      <c r="P141" s="248"/>
      <c r="Q141" s="253"/>
      <c r="R141" s="252"/>
      <c r="S141" s="252"/>
      <c r="T141" s="251"/>
      <c r="U141" s="248"/>
      <c r="V141" s="248"/>
      <c r="W141" s="250"/>
      <c r="X141" s="1172">
        <f>SUM(X134:Y140)</f>
        <v>0</v>
      </c>
      <c r="Y141" s="1172"/>
      <c r="Z141" s="248" t="s">
        <v>404</v>
      </c>
      <c r="AA141" s="248"/>
      <c r="AB141" s="248"/>
      <c r="AC141" s="249"/>
      <c r="AD141" s="248"/>
      <c r="AE141" s="248"/>
      <c r="AF141" s="248"/>
      <c r="AG141" s="248"/>
      <c r="AH141" s="1173">
        <f>SUM(AH134:AK140)</f>
        <v>0</v>
      </c>
      <c r="AI141" s="1174"/>
      <c r="AJ141" s="1174"/>
      <c r="AK141" s="1175"/>
      <c r="AL141" s="1177"/>
      <c r="AM141" s="1178"/>
      <c r="AN141" s="1179"/>
      <c r="AO141" s="1180"/>
      <c r="AP141" s="1160"/>
      <c r="AQ141" s="1161"/>
      <c r="AR141" s="1162"/>
      <c r="AS141" s="1163"/>
      <c r="AT141" s="1163"/>
      <c r="AU141" s="1167"/>
      <c r="AV141" s="1168"/>
      <c r="AW141" s="243"/>
      <c r="AX141" s="243"/>
    </row>
    <row r="142" spans="2:50" ht="13.5" customHeight="1">
      <c r="B142" s="1091" t="s">
        <v>448</v>
      </c>
      <c r="C142" s="921"/>
      <c r="D142" s="921"/>
      <c r="E142" s="920" t="s">
        <v>323</v>
      </c>
      <c r="F142" s="921"/>
      <c r="G142" s="921"/>
      <c r="H142" s="922"/>
      <c r="I142" s="920" t="s">
        <v>447</v>
      </c>
      <c r="J142" s="921"/>
      <c r="K142" s="921"/>
      <c r="L142" s="921"/>
      <c r="M142" s="921"/>
      <c r="N142" s="921"/>
      <c r="O142" s="921"/>
      <c r="P142" s="921"/>
      <c r="Q142" s="922"/>
      <c r="R142" s="920" t="s">
        <v>446</v>
      </c>
      <c r="S142" s="921"/>
      <c r="T142" s="921"/>
      <c r="U142" s="921"/>
      <c r="V142" s="921"/>
      <c r="W142" s="921"/>
      <c r="X142" s="921"/>
      <c r="Y142" s="921"/>
      <c r="Z142" s="921"/>
      <c r="AA142" s="921"/>
      <c r="AB142" s="921"/>
      <c r="AC142" s="921"/>
      <c r="AD142" s="921"/>
      <c r="AE142" s="921"/>
      <c r="AF142" s="921"/>
      <c r="AG142" s="922"/>
      <c r="AH142" s="920" t="s">
        <v>445</v>
      </c>
      <c r="AI142" s="921"/>
      <c r="AJ142" s="921"/>
      <c r="AK142" s="1092"/>
      <c r="AL142" s="1103" t="s">
        <v>323</v>
      </c>
      <c r="AM142" s="1104"/>
      <c r="AN142" s="914" t="s">
        <v>444</v>
      </c>
      <c r="AO142" s="915"/>
      <c r="AP142" s="915"/>
      <c r="AQ142" s="1105"/>
      <c r="AR142" s="914" t="s">
        <v>443</v>
      </c>
      <c r="AS142" s="915"/>
      <c r="AT142" s="915"/>
      <c r="AU142" s="915"/>
      <c r="AV142" s="916"/>
      <c r="AW142" s="243"/>
      <c r="AX142" s="243"/>
    </row>
    <row r="143" spans="2:50" ht="13.5" customHeight="1">
      <c r="B143" s="1223" t="s">
        <v>749</v>
      </c>
      <c r="C143" s="1187" t="s">
        <v>442</v>
      </c>
      <c r="D143" s="1188"/>
      <c r="E143" s="813" t="s">
        <v>441</v>
      </c>
      <c r="F143" s="814"/>
      <c r="G143" s="814"/>
      <c r="H143" s="815"/>
      <c r="I143" s="276" t="s">
        <v>418</v>
      </c>
      <c r="J143" s="270"/>
      <c r="K143" s="270"/>
      <c r="L143" s="270"/>
      <c r="M143" s="270"/>
      <c r="N143" s="270"/>
      <c r="O143" s="270"/>
      <c r="P143" s="270"/>
      <c r="Q143" s="275"/>
      <c r="R143" s="1106">
        <f>IF(AJ16+AJ18+AJ20+AJ22=0,0,1614.86)</f>
        <v>1614.86</v>
      </c>
      <c r="S143" s="1106"/>
      <c r="T143" s="270" t="s">
        <v>438</v>
      </c>
      <c r="U143" s="270"/>
      <c r="V143" s="270"/>
      <c r="W143" s="1234">
        <f>W30</f>
        <v>11.54</v>
      </c>
      <c r="X143" s="1234"/>
      <c r="Y143" s="270" t="s">
        <v>437</v>
      </c>
      <c r="Z143" s="270"/>
      <c r="AA143" s="270">
        <v>1</v>
      </c>
      <c r="AB143" s="270" t="s">
        <v>436</v>
      </c>
      <c r="AC143" s="270"/>
      <c r="AD143" s="302">
        <v>0.85</v>
      </c>
      <c r="AE143" s="270" t="s">
        <v>435</v>
      </c>
      <c r="AF143" s="270"/>
      <c r="AG143" s="270"/>
      <c r="AH143" s="1108">
        <f>R143*W143*AA143*AD143</f>
        <v>15840.161739999998</v>
      </c>
      <c r="AI143" s="1109"/>
      <c r="AJ143" s="1109"/>
      <c r="AK143" s="1110"/>
      <c r="AL143" s="1111" t="s">
        <v>314</v>
      </c>
      <c r="AM143" s="1112"/>
      <c r="AN143" s="1123">
        <v>0.65</v>
      </c>
      <c r="AO143" s="1124"/>
      <c r="AP143" s="1046" t="s">
        <v>440</v>
      </c>
      <c r="AQ143" s="1047"/>
      <c r="AR143" s="1050">
        <f>AN143*AB146/1000</f>
        <v>1.485744</v>
      </c>
      <c r="AS143" s="1051"/>
      <c r="AT143" s="1051"/>
      <c r="AU143" s="1046" t="s">
        <v>403</v>
      </c>
      <c r="AV143" s="1054"/>
      <c r="AW143" s="243"/>
      <c r="AX143" s="243"/>
    </row>
    <row r="144" spans="2:50" ht="13.5" customHeight="1">
      <c r="B144" s="1224"/>
      <c r="C144" s="1190"/>
      <c r="D144" s="1191"/>
      <c r="E144" s="816"/>
      <c r="F144" s="817"/>
      <c r="G144" s="817"/>
      <c r="H144" s="818"/>
      <c r="I144" s="1120" t="s">
        <v>739</v>
      </c>
      <c r="J144" s="1114"/>
      <c r="K144" s="1121"/>
      <c r="L144" s="1122" t="s">
        <v>751</v>
      </c>
      <c r="M144" s="1114"/>
      <c r="N144" s="1114"/>
      <c r="O144" s="1121"/>
      <c r="P144" s="1115" t="s">
        <v>752</v>
      </c>
      <c r="Q144" s="1116"/>
      <c r="R144" s="299" t="s">
        <v>428</v>
      </c>
      <c r="S144" s="298">
        <f>IF(P144="夏季",16.94,15.87)</f>
        <v>15.87</v>
      </c>
      <c r="T144" s="297" t="s">
        <v>427</v>
      </c>
      <c r="U144" s="296">
        <f>U125</f>
        <v>-3.26</v>
      </c>
      <c r="V144" s="297" t="s">
        <v>427</v>
      </c>
      <c r="W144" s="296">
        <f>W125</f>
        <v>2.9</v>
      </c>
      <c r="X144" s="295" t="s">
        <v>431</v>
      </c>
      <c r="Y144" s="269" t="s">
        <v>426</v>
      </c>
      <c r="Z144" s="295"/>
      <c r="AA144" s="294"/>
      <c r="AB144" s="1060">
        <f>Z$17+Z$19+Z$23</f>
        <v>2285.7599999999998</v>
      </c>
      <c r="AC144" s="1060"/>
      <c r="AD144" s="258" t="s">
        <v>430</v>
      </c>
      <c r="AE144" s="258"/>
      <c r="AF144" s="258"/>
      <c r="AG144" s="293"/>
      <c r="AH144" s="1057">
        <f>(S144+U144+W144)*AB144</f>
        <v>35452.137599999995</v>
      </c>
      <c r="AI144" s="1058"/>
      <c r="AJ144" s="1058"/>
      <c r="AK144" s="1059"/>
      <c r="AL144" s="1113"/>
      <c r="AM144" s="1114"/>
      <c r="AN144" s="1125"/>
      <c r="AO144" s="1126"/>
      <c r="AP144" s="1048"/>
      <c r="AQ144" s="1049"/>
      <c r="AR144" s="1052"/>
      <c r="AS144" s="1053"/>
      <c r="AT144" s="1053"/>
      <c r="AU144" s="1048"/>
      <c r="AV144" s="1055"/>
      <c r="AW144" s="243"/>
      <c r="AX144" s="243"/>
    </row>
    <row r="145" spans="2:50" ht="13.5" customHeight="1">
      <c r="B145" s="1224"/>
      <c r="C145" s="1190"/>
      <c r="D145" s="1191"/>
      <c r="E145" s="816"/>
      <c r="F145" s="817"/>
      <c r="G145" s="817"/>
      <c r="H145" s="818"/>
      <c r="I145" s="567"/>
      <c r="J145" s="564"/>
      <c r="K145" s="564"/>
      <c r="L145" s="566"/>
      <c r="M145" s="566"/>
      <c r="N145" s="566"/>
      <c r="O145" s="566"/>
      <c r="P145" s="566"/>
      <c r="Q145" s="565"/>
      <c r="R145" s="289"/>
      <c r="S145" s="288" t="s">
        <v>425</v>
      </c>
      <c r="T145" s="571"/>
      <c r="U145" s="572" t="s">
        <v>424</v>
      </c>
      <c r="V145" s="571"/>
      <c r="W145" s="285" t="s">
        <v>423</v>
      </c>
      <c r="X145" s="573"/>
      <c r="Y145" s="284"/>
      <c r="Z145" s="573"/>
      <c r="AA145" s="574"/>
      <c r="AB145" s="562"/>
      <c r="AC145" s="562"/>
      <c r="AD145" s="282"/>
      <c r="AE145" s="282"/>
      <c r="AF145" s="282"/>
      <c r="AG145" s="561"/>
      <c r="AH145" s="819"/>
      <c r="AI145" s="820"/>
      <c r="AJ145" s="820"/>
      <c r="AK145" s="821"/>
      <c r="AL145" s="1113"/>
      <c r="AM145" s="1114"/>
      <c r="AN145" s="1125"/>
      <c r="AO145" s="1126"/>
      <c r="AP145" s="1048"/>
      <c r="AQ145" s="1049"/>
      <c r="AR145" s="1052"/>
      <c r="AS145" s="1053"/>
      <c r="AT145" s="1053"/>
      <c r="AU145" s="1048"/>
      <c r="AV145" s="1055"/>
      <c r="AW145" s="243"/>
      <c r="AX145" s="243"/>
    </row>
    <row r="146" spans="2:50" ht="13.5" customHeight="1">
      <c r="B146" s="1224"/>
      <c r="C146" s="1226"/>
      <c r="D146" s="1227"/>
      <c r="E146" s="822" t="s">
        <v>405</v>
      </c>
      <c r="F146" s="823"/>
      <c r="G146" s="823"/>
      <c r="H146" s="824"/>
      <c r="I146" s="268"/>
      <c r="J146" s="262"/>
      <c r="K146" s="262"/>
      <c r="L146" s="262"/>
      <c r="M146" s="262"/>
      <c r="N146" s="262"/>
      <c r="O146" s="262"/>
      <c r="P146" s="262"/>
      <c r="Q146" s="267"/>
      <c r="R146" s="266"/>
      <c r="S146" s="266"/>
      <c r="T146" s="263"/>
      <c r="U146" s="262"/>
      <c r="V146" s="262"/>
      <c r="W146" s="265"/>
      <c r="X146" s="569"/>
      <c r="Y146" s="569"/>
      <c r="Z146" s="277"/>
      <c r="AA146" s="303"/>
      <c r="AB146" s="1056">
        <f>SUM(AB144:AC144)</f>
        <v>2285.7599999999998</v>
      </c>
      <c r="AC146" s="1056"/>
      <c r="AD146" s="279" t="s">
        <v>422</v>
      </c>
      <c r="AE146" s="263"/>
      <c r="AF146" s="263"/>
      <c r="AG146" s="262"/>
      <c r="AH146" s="825">
        <f>SUM(AH143:AK144)</f>
        <v>51292.29933999999</v>
      </c>
      <c r="AI146" s="826"/>
      <c r="AJ146" s="826"/>
      <c r="AK146" s="827"/>
      <c r="AL146" s="1113"/>
      <c r="AM146" s="1114"/>
      <c r="AN146" s="1125"/>
      <c r="AO146" s="1126"/>
      <c r="AP146" s="1048"/>
      <c r="AQ146" s="1049"/>
      <c r="AR146" s="1052"/>
      <c r="AS146" s="1053"/>
      <c r="AT146" s="1053"/>
      <c r="AU146" s="1048"/>
      <c r="AV146" s="1055"/>
      <c r="AW146" s="243"/>
      <c r="AX146" s="243"/>
    </row>
    <row r="147" spans="2:50" ht="13.5" customHeight="1">
      <c r="B147" s="1224"/>
      <c r="C147" s="1187" t="s">
        <v>421</v>
      </c>
      <c r="D147" s="1188"/>
      <c r="E147" s="1136" t="s">
        <v>420</v>
      </c>
      <c r="F147" s="814"/>
      <c r="G147" s="814"/>
      <c r="H147" s="815"/>
      <c r="I147" s="276" t="s">
        <v>418</v>
      </c>
      <c r="J147" s="270"/>
      <c r="K147" s="270"/>
      <c r="L147" s="270"/>
      <c r="M147" s="270"/>
      <c r="N147" s="270"/>
      <c r="O147" s="270"/>
      <c r="P147" s="270"/>
      <c r="Q147" s="275"/>
      <c r="R147" s="509" t="s">
        <v>720</v>
      </c>
      <c r="S147" s="1134">
        <f>IF(AH24+AH25=0,0,IF('様式11-5'!X$1="LPG",0,IF(Z$25&lt;50,864,(IF(Z$25&lt;200,1836,2700)))))</f>
        <v>2700</v>
      </c>
      <c r="T147" s="1134"/>
      <c r="U147" s="270" t="s">
        <v>417</v>
      </c>
      <c r="V147" s="570"/>
      <c r="W147" s="274"/>
      <c r="X147" s="274"/>
      <c r="Y147" s="274"/>
      <c r="Z147" s="274"/>
      <c r="AA147" s="274"/>
      <c r="AB147" s="270">
        <v>1</v>
      </c>
      <c r="AC147" s="563" t="s">
        <v>415</v>
      </c>
      <c r="AD147" s="270"/>
      <c r="AE147" s="270"/>
      <c r="AF147" s="270"/>
      <c r="AG147" s="270"/>
      <c r="AH147" s="1108">
        <f>S147*AB147</f>
        <v>2700</v>
      </c>
      <c r="AI147" s="1109"/>
      <c r="AJ147" s="1109"/>
      <c r="AK147" s="1110"/>
      <c r="AL147" s="1181" t="s">
        <v>420</v>
      </c>
      <c r="AM147" s="1112"/>
      <c r="AN147" s="1123">
        <v>2.29</v>
      </c>
      <c r="AO147" s="1124"/>
      <c r="AP147" s="1046" t="s">
        <v>406</v>
      </c>
      <c r="AQ147" s="1047"/>
      <c r="AR147" s="1050">
        <f>AN147*X149/1000</f>
        <v>0</v>
      </c>
      <c r="AS147" s="1051"/>
      <c r="AT147" s="1051"/>
      <c r="AU147" s="1141" t="s">
        <v>403</v>
      </c>
      <c r="AV147" s="1142"/>
      <c r="AW147" s="243"/>
      <c r="AX147" s="243"/>
    </row>
    <row r="148" spans="2:50" ht="13.5" customHeight="1">
      <c r="B148" s="1224"/>
      <c r="C148" s="1190"/>
      <c r="D148" s="1191"/>
      <c r="E148" s="816"/>
      <c r="F148" s="817"/>
      <c r="G148" s="817"/>
      <c r="H148" s="818"/>
      <c r="I148" s="260" t="s">
        <v>410</v>
      </c>
      <c r="J148" s="256"/>
      <c r="K148" s="256"/>
      <c r="L148" s="256"/>
      <c r="M148" s="256"/>
      <c r="N148" s="256"/>
      <c r="O148" s="256"/>
      <c r="P148" s="256" t="s">
        <v>742</v>
      </c>
      <c r="Q148" s="259"/>
      <c r="R148" s="299" t="s">
        <v>720</v>
      </c>
      <c r="S148" s="1135">
        <f>IF(P148="冬季",IF(Z$25&lt;50,145.84,(IF(Z$25&lt;200,126.4,122.08))),IF(Z$25&lt;50,121.45,(IF(Z$25&lt;200,102.01,97.69))))</f>
        <v>122.08</v>
      </c>
      <c r="T148" s="1135"/>
      <c r="U148" s="256" t="s">
        <v>412</v>
      </c>
      <c r="V148" s="508" t="s">
        <v>719</v>
      </c>
      <c r="W148" s="506">
        <f>W129</f>
        <v>-27.3</v>
      </c>
      <c r="X148" s="568" t="s">
        <v>721</v>
      </c>
      <c r="Y148" s="566" t="s">
        <v>722</v>
      </c>
      <c r="Z148" s="1098">
        <f>IF('様式11-5'!X$1="LPG",0,Z$25)</f>
        <v>419.52</v>
      </c>
      <c r="AA148" s="1098"/>
      <c r="AB148" s="256" t="s">
        <v>408</v>
      </c>
      <c r="AC148" s="256"/>
      <c r="AD148" s="257"/>
      <c r="AE148" s="257"/>
      <c r="AF148" s="257"/>
      <c r="AG148" s="256"/>
      <c r="AH148" s="1127">
        <f>(S148+W148)*Z148</f>
        <v>39762.105599999995</v>
      </c>
      <c r="AI148" s="1128"/>
      <c r="AJ148" s="1128"/>
      <c r="AK148" s="1129"/>
      <c r="AL148" s="1113"/>
      <c r="AM148" s="1114"/>
      <c r="AN148" s="1125"/>
      <c r="AO148" s="1126"/>
      <c r="AP148" s="1048"/>
      <c r="AQ148" s="1049"/>
      <c r="AR148" s="1052"/>
      <c r="AS148" s="1053"/>
      <c r="AT148" s="1053"/>
      <c r="AU148" s="1143"/>
      <c r="AV148" s="1144"/>
      <c r="AW148" s="243"/>
      <c r="AX148" s="243"/>
    </row>
    <row r="149" spans="2:50" ht="13.5" customHeight="1">
      <c r="B149" s="1224"/>
      <c r="C149" s="1190"/>
      <c r="D149" s="1191"/>
      <c r="E149" s="822" t="s">
        <v>405</v>
      </c>
      <c r="F149" s="823"/>
      <c r="G149" s="823"/>
      <c r="H149" s="824"/>
      <c r="I149" s="268"/>
      <c r="J149" s="262"/>
      <c r="K149" s="262"/>
      <c r="L149" s="262"/>
      <c r="M149" s="262"/>
      <c r="N149" s="262"/>
      <c r="O149" s="262"/>
      <c r="P149" s="262"/>
      <c r="Q149" s="267"/>
      <c r="R149" s="266"/>
      <c r="S149" s="266"/>
      <c r="T149" s="263"/>
      <c r="U149" s="262"/>
      <c r="V149" s="262"/>
      <c r="W149" s="265"/>
      <c r="X149" s="569"/>
      <c r="Y149" s="569"/>
      <c r="Z149" s="1097">
        <f>SUM(Z148:Z148)</f>
        <v>419.52</v>
      </c>
      <c r="AA149" s="1097"/>
      <c r="AB149" s="277" t="s">
        <v>404</v>
      </c>
      <c r="AC149" s="277"/>
      <c r="AD149" s="263"/>
      <c r="AE149" s="263"/>
      <c r="AF149" s="263"/>
      <c r="AG149" s="262"/>
      <c r="AH149" s="825">
        <f>SUM(AH147:AK148)</f>
        <v>42462.105599999995</v>
      </c>
      <c r="AI149" s="826"/>
      <c r="AJ149" s="826"/>
      <c r="AK149" s="827"/>
      <c r="AL149" s="1130"/>
      <c r="AM149" s="1131"/>
      <c r="AN149" s="1132"/>
      <c r="AO149" s="1133"/>
      <c r="AP149" s="1093"/>
      <c r="AQ149" s="1094"/>
      <c r="AR149" s="1095"/>
      <c r="AS149" s="1096"/>
      <c r="AT149" s="1096"/>
      <c r="AU149" s="1145"/>
      <c r="AV149" s="1146"/>
      <c r="AW149" s="243"/>
      <c r="AX149" s="243"/>
    </row>
    <row r="150" spans="2:50" ht="13.5" customHeight="1">
      <c r="B150" s="1224"/>
      <c r="C150" s="1190"/>
      <c r="D150" s="1191"/>
      <c r="E150" s="1136" t="s">
        <v>416</v>
      </c>
      <c r="F150" s="814"/>
      <c r="G150" s="814"/>
      <c r="H150" s="815"/>
      <c r="I150" s="276" t="s">
        <v>418</v>
      </c>
      <c r="J150" s="270"/>
      <c r="K150" s="270"/>
      <c r="L150" s="270"/>
      <c r="M150" s="270"/>
      <c r="N150" s="270"/>
      <c r="O150" s="270"/>
      <c r="P150" s="270"/>
      <c r="Q150" s="275"/>
      <c r="R150" s="1137">
        <f>R131</f>
        <v>0</v>
      </c>
      <c r="S150" s="1137"/>
      <c r="T150" s="270" t="s">
        <v>417</v>
      </c>
      <c r="U150" s="270"/>
      <c r="V150" s="274"/>
      <c r="W150" s="274"/>
      <c r="X150" s="274"/>
      <c r="Y150" s="274"/>
      <c r="Z150" s="274"/>
      <c r="AA150" s="273"/>
      <c r="AB150" s="271">
        <v>1</v>
      </c>
      <c r="AC150" s="272" t="s">
        <v>415</v>
      </c>
      <c r="AD150" s="271"/>
      <c r="AE150" s="271"/>
      <c r="AF150" s="271"/>
      <c r="AG150" s="270"/>
      <c r="AH150" s="1108">
        <f>R150*AB150</f>
        <v>0</v>
      </c>
      <c r="AI150" s="1109"/>
      <c r="AJ150" s="1109"/>
      <c r="AK150" s="1110"/>
      <c r="AL150" s="1113" t="s">
        <v>416</v>
      </c>
      <c r="AM150" s="1114"/>
      <c r="AN150" s="1125">
        <v>6</v>
      </c>
      <c r="AO150" s="1126"/>
      <c r="AP150" s="1048" t="s">
        <v>406</v>
      </c>
      <c r="AQ150" s="1049"/>
      <c r="AR150" s="1052">
        <f>AN150*X152/1000</f>
        <v>0</v>
      </c>
      <c r="AS150" s="1053"/>
      <c r="AT150" s="1053"/>
      <c r="AU150" s="1143" t="s">
        <v>403</v>
      </c>
      <c r="AV150" s="1144"/>
      <c r="AW150" s="243"/>
      <c r="AX150" s="243"/>
    </row>
    <row r="151" spans="2:50" ht="13.5" customHeight="1">
      <c r="B151" s="1224"/>
      <c r="C151" s="1190"/>
      <c r="D151" s="1191"/>
      <c r="E151" s="816"/>
      <c r="F151" s="817"/>
      <c r="G151" s="817"/>
      <c r="H151" s="818"/>
      <c r="I151" s="260" t="s">
        <v>410</v>
      </c>
      <c r="J151" s="256"/>
      <c r="K151" s="256"/>
      <c r="L151" s="256"/>
      <c r="M151" s="256"/>
      <c r="N151" s="256"/>
      <c r="O151" s="256"/>
      <c r="P151" s="256"/>
      <c r="Q151" s="259"/>
      <c r="R151" s="1231">
        <f>R38</f>
        <v>313.2</v>
      </c>
      <c r="S151" s="1232"/>
      <c r="T151" s="256" t="s">
        <v>412</v>
      </c>
      <c r="U151" s="256"/>
      <c r="V151" s="256"/>
      <c r="W151" s="256"/>
      <c r="X151" s="1152">
        <f>IF('様式11-5'!X$1="LPG",Z$25,0)</f>
        <v>0</v>
      </c>
      <c r="Y151" s="1118"/>
      <c r="Z151" s="256" t="s">
        <v>408</v>
      </c>
      <c r="AA151" s="257"/>
      <c r="AB151" s="257"/>
      <c r="AC151" s="258"/>
      <c r="AD151" s="257"/>
      <c r="AE151" s="257"/>
      <c r="AF151" s="257"/>
      <c r="AG151" s="256"/>
      <c r="AH151" s="1127">
        <f>R151*X151</f>
        <v>0</v>
      </c>
      <c r="AI151" s="1128"/>
      <c r="AJ151" s="1128"/>
      <c r="AK151" s="1129"/>
      <c r="AL151" s="1113"/>
      <c r="AM151" s="1114"/>
      <c r="AN151" s="1125"/>
      <c r="AO151" s="1126"/>
      <c r="AP151" s="1048"/>
      <c r="AQ151" s="1049"/>
      <c r="AR151" s="1052"/>
      <c r="AS151" s="1053"/>
      <c r="AT151" s="1053"/>
      <c r="AU151" s="1143"/>
      <c r="AV151" s="1144"/>
      <c r="AW151" s="243"/>
      <c r="AX151" s="243"/>
    </row>
    <row r="152" spans="2:50" ht="13.5" customHeight="1">
      <c r="B152" s="1224"/>
      <c r="C152" s="1226"/>
      <c r="D152" s="1227"/>
      <c r="E152" s="822" t="s">
        <v>405</v>
      </c>
      <c r="F152" s="823"/>
      <c r="G152" s="823"/>
      <c r="H152" s="824"/>
      <c r="I152" s="268"/>
      <c r="J152" s="262"/>
      <c r="K152" s="262"/>
      <c r="L152" s="262"/>
      <c r="M152" s="262"/>
      <c r="N152" s="262"/>
      <c r="O152" s="262"/>
      <c r="P152" s="262"/>
      <c r="Q152" s="267"/>
      <c r="R152" s="266"/>
      <c r="S152" s="266"/>
      <c r="T152" s="263"/>
      <c r="U152" s="262"/>
      <c r="V152" s="262"/>
      <c r="W152" s="265"/>
      <c r="X152" s="1153">
        <f>SUM(X151:Y151)</f>
        <v>0</v>
      </c>
      <c r="Y152" s="1153"/>
      <c r="Z152" s="262" t="s">
        <v>404</v>
      </c>
      <c r="AA152" s="263"/>
      <c r="AB152" s="263"/>
      <c r="AC152" s="264"/>
      <c r="AD152" s="263"/>
      <c r="AE152" s="263"/>
      <c r="AF152" s="263"/>
      <c r="AG152" s="262"/>
      <c r="AH152" s="825">
        <f>SUM(AH150:AK151)</f>
        <v>0</v>
      </c>
      <c r="AI152" s="826"/>
      <c r="AJ152" s="826"/>
      <c r="AK152" s="827"/>
      <c r="AL152" s="1130"/>
      <c r="AM152" s="1131"/>
      <c r="AN152" s="1132"/>
      <c r="AO152" s="1133"/>
      <c r="AP152" s="1093"/>
      <c r="AQ152" s="1094"/>
      <c r="AR152" s="1095"/>
      <c r="AS152" s="1096"/>
      <c r="AT152" s="1096"/>
      <c r="AU152" s="1145"/>
      <c r="AV152" s="1146"/>
      <c r="AW152" s="243"/>
      <c r="AX152" s="243"/>
    </row>
    <row r="153" spans="2:50" ht="13.5" customHeight="1">
      <c r="B153" s="1224"/>
      <c r="C153" s="1187" t="s">
        <v>411</v>
      </c>
      <c r="D153" s="1187"/>
      <c r="E153" s="1187"/>
      <c r="F153" s="1187"/>
      <c r="G153" s="1187"/>
      <c r="H153" s="1188"/>
      <c r="I153" s="260" t="s">
        <v>410</v>
      </c>
      <c r="J153" s="256"/>
      <c r="K153" s="256"/>
      <c r="L153" s="256"/>
      <c r="M153" s="256"/>
      <c r="N153" s="256"/>
      <c r="O153" s="1194" t="s">
        <v>723</v>
      </c>
      <c r="P153" s="1194"/>
      <c r="Q153" s="511" t="s">
        <v>408</v>
      </c>
      <c r="R153" s="1176">
        <v>0</v>
      </c>
      <c r="S153" s="1176"/>
      <c r="T153" s="256" t="s">
        <v>409</v>
      </c>
      <c r="U153" s="256"/>
      <c r="V153" s="256"/>
      <c r="W153" s="256"/>
      <c r="X153" s="1152">
        <f>IF(Z$26&lt;5,Z$26,5)</f>
        <v>0</v>
      </c>
      <c r="Y153" s="1118"/>
      <c r="Z153" s="256" t="s">
        <v>408</v>
      </c>
      <c r="AA153" s="257"/>
      <c r="AB153" s="257"/>
      <c r="AC153" s="258"/>
      <c r="AD153" s="257"/>
      <c r="AE153" s="257"/>
      <c r="AF153" s="257"/>
      <c r="AG153" s="256"/>
      <c r="AH153" s="1127">
        <f>R153*X153</f>
        <v>0</v>
      </c>
      <c r="AI153" s="1128"/>
      <c r="AJ153" s="1128"/>
      <c r="AK153" s="1129"/>
      <c r="AL153" s="1111" t="s">
        <v>407</v>
      </c>
      <c r="AM153" s="1147"/>
      <c r="AN153" s="1123">
        <v>0.36</v>
      </c>
      <c r="AO153" s="1124"/>
      <c r="AP153" s="1046" t="s">
        <v>406</v>
      </c>
      <c r="AQ153" s="1047"/>
      <c r="AR153" s="1050">
        <f>AN153*X160/1000</f>
        <v>0</v>
      </c>
      <c r="AS153" s="1051"/>
      <c r="AT153" s="1051"/>
      <c r="AU153" s="1141" t="s">
        <v>403</v>
      </c>
      <c r="AV153" s="1142"/>
      <c r="AW153" s="243"/>
      <c r="AX153" s="243"/>
    </row>
    <row r="154" spans="2:50" ht="13.5" customHeight="1">
      <c r="B154" s="1224"/>
      <c r="C154" s="1190"/>
      <c r="D154" s="1190"/>
      <c r="E154" s="1190"/>
      <c r="F154" s="1190"/>
      <c r="G154" s="1190"/>
      <c r="H154" s="1191"/>
      <c r="I154" s="260"/>
      <c r="J154" s="256"/>
      <c r="K154" s="256"/>
      <c r="L154" s="256"/>
      <c r="M154" s="256"/>
      <c r="N154" s="256"/>
      <c r="O154" s="1098" t="s">
        <v>724</v>
      </c>
      <c r="P154" s="1098"/>
      <c r="Q154" s="259" t="s">
        <v>408</v>
      </c>
      <c r="R154" s="1150">
        <v>21.6</v>
      </c>
      <c r="S154" s="1151"/>
      <c r="T154" s="256" t="s">
        <v>409</v>
      </c>
      <c r="U154" s="256"/>
      <c r="V154" s="256"/>
      <c r="W154" s="256"/>
      <c r="X154" s="1152">
        <f>IF(Z$26&lt;10,Z$26-X153,5)</f>
        <v>0</v>
      </c>
      <c r="Y154" s="1118"/>
      <c r="Z154" s="256" t="s">
        <v>408</v>
      </c>
      <c r="AA154" s="257"/>
      <c r="AB154" s="257"/>
      <c r="AC154" s="257"/>
      <c r="AD154" s="257"/>
      <c r="AE154" s="257"/>
      <c r="AF154" s="257"/>
      <c r="AG154" s="256"/>
      <c r="AH154" s="1127">
        <f t="shared" ref="AH154:AH159" si="6">R154*X154</f>
        <v>0</v>
      </c>
      <c r="AI154" s="1128"/>
      <c r="AJ154" s="1128"/>
      <c r="AK154" s="1129"/>
      <c r="AL154" s="1113"/>
      <c r="AM154" s="1148"/>
      <c r="AN154" s="1125"/>
      <c r="AO154" s="1126"/>
      <c r="AP154" s="1048"/>
      <c r="AQ154" s="1049"/>
      <c r="AR154" s="1052"/>
      <c r="AS154" s="1053"/>
      <c r="AT154" s="1053"/>
      <c r="AU154" s="1143"/>
      <c r="AV154" s="1144"/>
      <c r="AW154" s="243"/>
      <c r="AX154" s="243"/>
    </row>
    <row r="155" spans="2:50" ht="13.5" customHeight="1">
      <c r="B155" s="1224"/>
      <c r="C155" s="1190"/>
      <c r="D155" s="1190"/>
      <c r="E155" s="1190"/>
      <c r="F155" s="1190"/>
      <c r="G155" s="1190"/>
      <c r="H155" s="1191"/>
      <c r="I155" s="260"/>
      <c r="J155" s="256"/>
      <c r="K155" s="256"/>
      <c r="L155" s="256"/>
      <c r="M155" s="256"/>
      <c r="N155" s="256"/>
      <c r="O155" s="1098" t="s">
        <v>725</v>
      </c>
      <c r="P155" s="1098"/>
      <c r="Q155" s="259" t="s">
        <v>408</v>
      </c>
      <c r="R155" s="1150">
        <v>132.84</v>
      </c>
      <c r="S155" s="1151"/>
      <c r="T155" s="256" t="s">
        <v>409</v>
      </c>
      <c r="U155" s="256"/>
      <c r="V155" s="256"/>
      <c r="W155" s="256"/>
      <c r="X155" s="1152">
        <f>IF(Z$26&lt;20,Z$26-X153-X154,10)</f>
        <v>0</v>
      </c>
      <c r="Y155" s="1118"/>
      <c r="Z155" s="256" t="s">
        <v>408</v>
      </c>
      <c r="AA155" s="257"/>
      <c r="AB155" s="257"/>
      <c r="AC155" s="257"/>
      <c r="AD155" s="257"/>
      <c r="AE155" s="257"/>
      <c r="AF155" s="257"/>
      <c r="AG155" s="256"/>
      <c r="AH155" s="1127">
        <f t="shared" si="6"/>
        <v>0</v>
      </c>
      <c r="AI155" s="1128"/>
      <c r="AJ155" s="1128"/>
      <c r="AK155" s="1129"/>
      <c r="AL155" s="1113"/>
      <c r="AM155" s="1148"/>
      <c r="AN155" s="1125"/>
      <c r="AO155" s="1126"/>
      <c r="AP155" s="1048"/>
      <c r="AQ155" s="1049"/>
      <c r="AR155" s="1052"/>
      <c r="AS155" s="1053"/>
      <c r="AT155" s="1053"/>
      <c r="AU155" s="1143"/>
      <c r="AV155" s="1144"/>
      <c r="AW155" s="243"/>
      <c r="AX155" s="243"/>
    </row>
    <row r="156" spans="2:50" ht="13.5" customHeight="1">
      <c r="B156" s="1224"/>
      <c r="C156" s="1190"/>
      <c r="D156" s="1190"/>
      <c r="E156" s="1190"/>
      <c r="F156" s="1190"/>
      <c r="G156" s="1190"/>
      <c r="H156" s="1191"/>
      <c r="I156" s="260"/>
      <c r="J156" s="256"/>
      <c r="K156" s="256"/>
      <c r="L156" s="256"/>
      <c r="M156" s="256"/>
      <c r="N156" s="256"/>
      <c r="O156" s="1098" t="s">
        <v>726</v>
      </c>
      <c r="P156" s="1098"/>
      <c r="Q156" s="259" t="s">
        <v>408</v>
      </c>
      <c r="R156" s="1150">
        <v>164.16</v>
      </c>
      <c r="S156" s="1151"/>
      <c r="T156" s="256" t="s">
        <v>409</v>
      </c>
      <c r="U156" s="256"/>
      <c r="V156" s="256"/>
      <c r="W156" s="256"/>
      <c r="X156" s="1152">
        <f>IF(Z$26&lt;30,Z$26-X153-X154-X155,10)</f>
        <v>0</v>
      </c>
      <c r="Y156" s="1118"/>
      <c r="Z156" s="256" t="s">
        <v>408</v>
      </c>
      <c r="AA156" s="257"/>
      <c r="AB156" s="257"/>
      <c r="AC156" s="257"/>
      <c r="AD156" s="257"/>
      <c r="AE156" s="257"/>
      <c r="AF156" s="257"/>
      <c r="AG156" s="256"/>
      <c r="AH156" s="1127">
        <f t="shared" si="6"/>
        <v>0</v>
      </c>
      <c r="AI156" s="1128"/>
      <c r="AJ156" s="1128"/>
      <c r="AK156" s="1129"/>
      <c r="AL156" s="1113"/>
      <c r="AM156" s="1148"/>
      <c r="AN156" s="1125"/>
      <c r="AO156" s="1126"/>
      <c r="AP156" s="1048"/>
      <c r="AQ156" s="1049"/>
      <c r="AR156" s="1052"/>
      <c r="AS156" s="1053"/>
      <c r="AT156" s="1053"/>
      <c r="AU156" s="1143"/>
      <c r="AV156" s="1144"/>
      <c r="AW156" s="243"/>
      <c r="AX156" s="243"/>
    </row>
    <row r="157" spans="2:50" ht="13.5" customHeight="1">
      <c r="B157" s="1224"/>
      <c r="C157" s="1190"/>
      <c r="D157" s="1190"/>
      <c r="E157" s="1190"/>
      <c r="F157" s="1190"/>
      <c r="G157" s="1190"/>
      <c r="H157" s="1191"/>
      <c r="I157" s="260"/>
      <c r="J157" s="256"/>
      <c r="K157" s="256"/>
      <c r="L157" s="256"/>
      <c r="M157" s="256"/>
      <c r="N157" s="256"/>
      <c r="O157" s="1098" t="s">
        <v>727</v>
      </c>
      <c r="P157" s="1098"/>
      <c r="Q157" s="259" t="s">
        <v>408</v>
      </c>
      <c r="R157" s="1150">
        <v>227.88</v>
      </c>
      <c r="S157" s="1151"/>
      <c r="T157" s="256" t="s">
        <v>409</v>
      </c>
      <c r="U157" s="256"/>
      <c r="V157" s="256"/>
      <c r="W157" s="256"/>
      <c r="X157" s="1152">
        <f>IF(Z$26&lt;50,Z$26-X153-X154-X155-X156,20)</f>
        <v>0</v>
      </c>
      <c r="Y157" s="1118"/>
      <c r="Z157" s="256" t="s">
        <v>408</v>
      </c>
      <c r="AA157" s="257"/>
      <c r="AB157" s="257"/>
      <c r="AC157" s="257"/>
      <c r="AD157" s="257"/>
      <c r="AE157" s="257"/>
      <c r="AF157" s="257"/>
      <c r="AG157" s="256"/>
      <c r="AH157" s="1127">
        <f t="shared" si="6"/>
        <v>0</v>
      </c>
      <c r="AI157" s="1128"/>
      <c r="AJ157" s="1128"/>
      <c r="AK157" s="1129"/>
      <c r="AL157" s="1113"/>
      <c r="AM157" s="1148"/>
      <c r="AN157" s="1125"/>
      <c r="AO157" s="1126"/>
      <c r="AP157" s="1048"/>
      <c r="AQ157" s="1049"/>
      <c r="AR157" s="1052"/>
      <c r="AS157" s="1053"/>
      <c r="AT157" s="1053"/>
      <c r="AU157" s="1143"/>
      <c r="AV157" s="1144"/>
      <c r="AW157" s="243"/>
      <c r="AX157" s="243"/>
    </row>
    <row r="158" spans="2:50" ht="13.5" customHeight="1">
      <c r="B158" s="1224"/>
      <c r="C158" s="1190"/>
      <c r="D158" s="1190"/>
      <c r="E158" s="1190"/>
      <c r="F158" s="1190"/>
      <c r="G158" s="1190"/>
      <c r="H158" s="1191"/>
      <c r="I158" s="260"/>
      <c r="J158" s="256"/>
      <c r="K158" s="256"/>
      <c r="L158" s="256"/>
      <c r="M158" s="256"/>
      <c r="N158" s="256"/>
      <c r="O158" s="1098" t="s">
        <v>728</v>
      </c>
      <c r="P158" s="1098"/>
      <c r="Q158" s="259" t="s">
        <v>408</v>
      </c>
      <c r="R158" s="1150">
        <v>290.52</v>
      </c>
      <c r="S158" s="1151"/>
      <c r="T158" s="256" t="s">
        <v>409</v>
      </c>
      <c r="U158" s="256"/>
      <c r="V158" s="256"/>
      <c r="W158" s="256"/>
      <c r="X158" s="1152">
        <f>IF(Z$26&lt;100,Z$26-X153-X154-X155-X156-X157,50)</f>
        <v>0</v>
      </c>
      <c r="Y158" s="1118"/>
      <c r="Z158" s="256" t="s">
        <v>408</v>
      </c>
      <c r="AA158" s="257"/>
      <c r="AB158" s="257"/>
      <c r="AC158" s="257"/>
      <c r="AD158" s="257"/>
      <c r="AE158" s="257"/>
      <c r="AF158" s="257"/>
      <c r="AG158" s="256"/>
      <c r="AH158" s="1127">
        <f t="shared" si="6"/>
        <v>0</v>
      </c>
      <c r="AI158" s="1128"/>
      <c r="AJ158" s="1128"/>
      <c r="AK158" s="1129"/>
      <c r="AL158" s="1113"/>
      <c r="AM158" s="1148"/>
      <c r="AN158" s="1125"/>
      <c r="AO158" s="1126"/>
      <c r="AP158" s="1048"/>
      <c r="AQ158" s="1049"/>
      <c r="AR158" s="1052"/>
      <c r="AS158" s="1053"/>
      <c r="AT158" s="1053"/>
      <c r="AU158" s="1143"/>
      <c r="AV158" s="1144"/>
      <c r="AW158" s="243"/>
      <c r="AX158" s="243"/>
    </row>
    <row r="159" spans="2:50" ht="13.5" customHeight="1">
      <c r="B159" s="1224"/>
      <c r="C159" s="1190"/>
      <c r="D159" s="1190"/>
      <c r="E159" s="1190"/>
      <c r="F159" s="1190"/>
      <c r="G159" s="1190"/>
      <c r="H159" s="1191"/>
      <c r="I159" s="260"/>
      <c r="J159" s="256"/>
      <c r="K159" s="256"/>
      <c r="L159" s="256"/>
      <c r="M159" s="256"/>
      <c r="N159" s="256"/>
      <c r="O159" s="1098" t="s">
        <v>729</v>
      </c>
      <c r="P159" s="1098"/>
      <c r="Q159" s="512" t="s">
        <v>408</v>
      </c>
      <c r="R159" s="1150">
        <v>355.32</v>
      </c>
      <c r="S159" s="1151"/>
      <c r="T159" s="256" t="s">
        <v>409</v>
      </c>
      <c r="U159" s="256"/>
      <c r="V159" s="256"/>
      <c r="W159" s="256"/>
      <c r="X159" s="1152">
        <f>IF(Z$26&gt;100,Z$26-X153-X154-X155-X156-X157-X158,0)</f>
        <v>0</v>
      </c>
      <c r="Y159" s="1118"/>
      <c r="Z159" s="256" t="s">
        <v>408</v>
      </c>
      <c r="AA159" s="257"/>
      <c r="AB159" s="257"/>
      <c r="AC159" s="257"/>
      <c r="AD159" s="257"/>
      <c r="AE159" s="257"/>
      <c r="AF159" s="257"/>
      <c r="AG159" s="256"/>
      <c r="AH159" s="1127">
        <f t="shared" si="6"/>
        <v>0</v>
      </c>
      <c r="AI159" s="1128"/>
      <c r="AJ159" s="1128"/>
      <c r="AK159" s="1129"/>
      <c r="AL159" s="1113"/>
      <c r="AM159" s="1148"/>
      <c r="AN159" s="1125"/>
      <c r="AO159" s="1126"/>
      <c r="AP159" s="1048"/>
      <c r="AQ159" s="1049"/>
      <c r="AR159" s="1052"/>
      <c r="AS159" s="1053"/>
      <c r="AT159" s="1053"/>
      <c r="AU159" s="1143"/>
      <c r="AV159" s="1144"/>
      <c r="AW159" s="243"/>
      <c r="AX159" s="243"/>
    </row>
    <row r="160" spans="2:50" ht="13.5" customHeight="1" thickBot="1">
      <c r="B160" s="1225"/>
      <c r="C160" s="255"/>
      <c r="D160" s="255"/>
      <c r="E160" s="1169" t="s">
        <v>405</v>
      </c>
      <c r="F160" s="1170"/>
      <c r="G160" s="1170"/>
      <c r="H160" s="1171"/>
      <c r="I160" s="254"/>
      <c r="J160" s="248"/>
      <c r="K160" s="248"/>
      <c r="L160" s="248"/>
      <c r="M160" s="248"/>
      <c r="N160" s="248"/>
      <c r="O160" s="248"/>
      <c r="P160" s="248"/>
      <c r="Q160" s="253"/>
      <c r="R160" s="252"/>
      <c r="S160" s="252"/>
      <c r="T160" s="251"/>
      <c r="U160" s="248"/>
      <c r="V160" s="248"/>
      <c r="W160" s="575"/>
      <c r="X160" s="1172">
        <f>SUM(X153:Y159)</f>
        <v>0</v>
      </c>
      <c r="Y160" s="1172"/>
      <c r="Z160" s="248" t="s">
        <v>404</v>
      </c>
      <c r="AA160" s="248"/>
      <c r="AB160" s="248"/>
      <c r="AC160" s="249"/>
      <c r="AD160" s="248"/>
      <c r="AE160" s="248"/>
      <c r="AF160" s="248"/>
      <c r="AG160" s="248"/>
      <c r="AH160" s="1173">
        <f>SUM(AH153:AK159)</f>
        <v>0</v>
      </c>
      <c r="AI160" s="1174"/>
      <c r="AJ160" s="1174"/>
      <c r="AK160" s="1175"/>
      <c r="AL160" s="1177"/>
      <c r="AM160" s="1178"/>
      <c r="AN160" s="1179"/>
      <c r="AO160" s="1180"/>
      <c r="AP160" s="1160"/>
      <c r="AQ160" s="1161"/>
      <c r="AR160" s="1162"/>
      <c r="AS160" s="1163"/>
      <c r="AT160" s="1163"/>
      <c r="AU160" s="1167"/>
      <c r="AV160" s="1168"/>
      <c r="AW160" s="243"/>
      <c r="AX160" s="243"/>
    </row>
    <row r="161" spans="2:50" ht="13.5" customHeight="1">
      <c r="B161" s="1091" t="s">
        <v>448</v>
      </c>
      <c r="C161" s="921"/>
      <c r="D161" s="921"/>
      <c r="E161" s="920" t="s">
        <v>323</v>
      </c>
      <c r="F161" s="921"/>
      <c r="G161" s="921"/>
      <c r="H161" s="922"/>
      <c r="I161" s="920" t="s">
        <v>447</v>
      </c>
      <c r="J161" s="921"/>
      <c r="K161" s="921"/>
      <c r="L161" s="921"/>
      <c r="M161" s="921"/>
      <c r="N161" s="921"/>
      <c r="O161" s="921"/>
      <c r="P161" s="921"/>
      <c r="Q161" s="922"/>
      <c r="R161" s="920" t="s">
        <v>446</v>
      </c>
      <c r="S161" s="921"/>
      <c r="T161" s="921"/>
      <c r="U161" s="921"/>
      <c r="V161" s="921"/>
      <c r="W161" s="921"/>
      <c r="X161" s="921"/>
      <c r="Y161" s="921"/>
      <c r="Z161" s="921"/>
      <c r="AA161" s="921"/>
      <c r="AB161" s="921"/>
      <c r="AC161" s="921"/>
      <c r="AD161" s="921"/>
      <c r="AE161" s="921"/>
      <c r="AF161" s="921"/>
      <c r="AG161" s="922"/>
      <c r="AH161" s="920" t="s">
        <v>445</v>
      </c>
      <c r="AI161" s="921"/>
      <c r="AJ161" s="921"/>
      <c r="AK161" s="1092"/>
      <c r="AL161" s="1103" t="s">
        <v>323</v>
      </c>
      <c r="AM161" s="1104"/>
      <c r="AN161" s="914" t="s">
        <v>444</v>
      </c>
      <c r="AO161" s="915"/>
      <c r="AP161" s="915"/>
      <c r="AQ161" s="1105"/>
      <c r="AR161" s="914" t="s">
        <v>443</v>
      </c>
      <c r="AS161" s="915"/>
      <c r="AT161" s="915"/>
      <c r="AU161" s="915"/>
      <c r="AV161" s="916"/>
      <c r="AW161" s="243"/>
      <c r="AX161" s="243"/>
    </row>
    <row r="162" spans="2:50" ht="13.5" customHeight="1">
      <c r="B162" s="1223" t="s">
        <v>754</v>
      </c>
      <c r="C162" s="1187" t="s">
        <v>442</v>
      </c>
      <c r="D162" s="1188"/>
      <c r="E162" s="813" t="s">
        <v>441</v>
      </c>
      <c r="F162" s="814"/>
      <c r="G162" s="814"/>
      <c r="H162" s="815"/>
      <c r="I162" s="276" t="s">
        <v>418</v>
      </c>
      <c r="J162" s="270"/>
      <c r="K162" s="270"/>
      <c r="L162" s="270"/>
      <c r="M162" s="270"/>
      <c r="N162" s="270"/>
      <c r="O162" s="270"/>
      <c r="P162" s="270"/>
      <c r="Q162" s="275"/>
      <c r="R162" s="1106">
        <f>IF(AJ16+AJ18+AJ20+AJ22=0,0,1614.86)</f>
        <v>1614.86</v>
      </c>
      <c r="S162" s="1106"/>
      <c r="T162" s="270" t="s">
        <v>438</v>
      </c>
      <c r="U162" s="270"/>
      <c r="V162" s="270"/>
      <c r="W162" s="1234">
        <f>W49</f>
        <v>11.54</v>
      </c>
      <c r="X162" s="1234"/>
      <c r="Y162" s="270" t="s">
        <v>437</v>
      </c>
      <c r="Z162" s="270"/>
      <c r="AA162" s="270">
        <v>1</v>
      </c>
      <c r="AB162" s="270" t="s">
        <v>436</v>
      </c>
      <c r="AC162" s="270"/>
      <c r="AD162" s="302">
        <v>0.85</v>
      </c>
      <c r="AE162" s="270" t="s">
        <v>435</v>
      </c>
      <c r="AF162" s="270"/>
      <c r="AG162" s="270"/>
      <c r="AH162" s="1108">
        <f>R162*W162*AA162*AD162</f>
        <v>15840.161739999998</v>
      </c>
      <c r="AI162" s="1109"/>
      <c r="AJ162" s="1109"/>
      <c r="AK162" s="1110"/>
      <c r="AL162" s="1111" t="s">
        <v>314</v>
      </c>
      <c r="AM162" s="1112"/>
      <c r="AN162" s="1123">
        <v>0.65</v>
      </c>
      <c r="AO162" s="1124"/>
      <c r="AP162" s="1046" t="s">
        <v>440</v>
      </c>
      <c r="AQ162" s="1047"/>
      <c r="AR162" s="1050">
        <f>AN162*AB165/1000</f>
        <v>1.3017679999999998</v>
      </c>
      <c r="AS162" s="1051"/>
      <c r="AT162" s="1051"/>
      <c r="AU162" s="1046" t="s">
        <v>403</v>
      </c>
      <c r="AV162" s="1054"/>
      <c r="AW162" s="243"/>
      <c r="AX162" s="243"/>
    </row>
    <row r="163" spans="2:50" ht="13.5" customHeight="1">
      <c r="B163" s="1224"/>
      <c r="C163" s="1190"/>
      <c r="D163" s="1191"/>
      <c r="E163" s="816"/>
      <c r="F163" s="817"/>
      <c r="G163" s="817"/>
      <c r="H163" s="818"/>
      <c r="I163" s="1120" t="s">
        <v>739</v>
      </c>
      <c r="J163" s="1114"/>
      <c r="K163" s="1121"/>
      <c r="L163" s="1122" t="s">
        <v>751</v>
      </c>
      <c r="M163" s="1114"/>
      <c r="N163" s="1114"/>
      <c r="O163" s="1121"/>
      <c r="P163" s="1115" t="s">
        <v>752</v>
      </c>
      <c r="Q163" s="1116"/>
      <c r="R163" s="299" t="s">
        <v>428</v>
      </c>
      <c r="S163" s="298">
        <f>IF(P163="夏季",16.94,15.87)</f>
        <v>15.87</v>
      </c>
      <c r="T163" s="297" t="s">
        <v>427</v>
      </c>
      <c r="U163" s="296">
        <f>U144</f>
        <v>-3.26</v>
      </c>
      <c r="V163" s="297" t="s">
        <v>427</v>
      </c>
      <c r="W163" s="296">
        <f>W144</f>
        <v>2.9</v>
      </c>
      <c r="X163" s="295" t="s">
        <v>431</v>
      </c>
      <c r="Y163" s="269" t="s">
        <v>426</v>
      </c>
      <c r="Z163" s="295"/>
      <c r="AA163" s="294"/>
      <c r="AB163" s="1060">
        <f>AB$17+AB$19+AB$23</f>
        <v>2002.7199999999998</v>
      </c>
      <c r="AC163" s="1060"/>
      <c r="AD163" s="258" t="s">
        <v>430</v>
      </c>
      <c r="AE163" s="258"/>
      <c r="AF163" s="258"/>
      <c r="AG163" s="293"/>
      <c r="AH163" s="1057">
        <f>(S163+U163+W163)*AB163</f>
        <v>31062.187199999997</v>
      </c>
      <c r="AI163" s="1058"/>
      <c r="AJ163" s="1058"/>
      <c r="AK163" s="1059"/>
      <c r="AL163" s="1113"/>
      <c r="AM163" s="1114"/>
      <c r="AN163" s="1125"/>
      <c r="AO163" s="1126"/>
      <c r="AP163" s="1048"/>
      <c r="AQ163" s="1049"/>
      <c r="AR163" s="1052"/>
      <c r="AS163" s="1053"/>
      <c r="AT163" s="1053"/>
      <c r="AU163" s="1048"/>
      <c r="AV163" s="1055"/>
      <c r="AW163" s="243"/>
      <c r="AX163" s="243"/>
    </row>
    <row r="164" spans="2:50" ht="13.5" customHeight="1">
      <c r="B164" s="1224"/>
      <c r="C164" s="1190"/>
      <c r="D164" s="1191"/>
      <c r="E164" s="816"/>
      <c r="F164" s="817"/>
      <c r="G164" s="817"/>
      <c r="H164" s="818"/>
      <c r="I164" s="524"/>
      <c r="J164" s="517"/>
      <c r="K164" s="517"/>
      <c r="L164" s="515"/>
      <c r="M164" s="515"/>
      <c r="N164" s="515"/>
      <c r="O164" s="515"/>
      <c r="P164" s="515"/>
      <c r="Q164" s="519"/>
      <c r="R164" s="289"/>
      <c r="S164" s="288" t="s">
        <v>425</v>
      </c>
      <c r="T164" s="286"/>
      <c r="U164" s="287" t="s">
        <v>424</v>
      </c>
      <c r="V164" s="286"/>
      <c r="W164" s="285" t="s">
        <v>423</v>
      </c>
      <c r="Y164" s="284"/>
      <c r="AA164" s="109"/>
      <c r="AB164" s="521"/>
      <c r="AC164" s="521"/>
      <c r="AD164" s="282"/>
      <c r="AE164" s="282"/>
      <c r="AF164" s="282"/>
      <c r="AG164" s="516"/>
      <c r="AH164" s="819"/>
      <c r="AI164" s="820"/>
      <c r="AJ164" s="820"/>
      <c r="AK164" s="821"/>
      <c r="AL164" s="1113"/>
      <c r="AM164" s="1114"/>
      <c r="AN164" s="1125"/>
      <c r="AO164" s="1126"/>
      <c r="AP164" s="1048"/>
      <c r="AQ164" s="1049"/>
      <c r="AR164" s="1052"/>
      <c r="AS164" s="1053"/>
      <c r="AT164" s="1053"/>
      <c r="AU164" s="1048"/>
      <c r="AV164" s="1055"/>
      <c r="AW164" s="243"/>
      <c r="AX164" s="243"/>
    </row>
    <row r="165" spans="2:50" ht="13.5" customHeight="1">
      <c r="B165" s="1224"/>
      <c r="C165" s="1226"/>
      <c r="D165" s="1227"/>
      <c r="E165" s="822" t="s">
        <v>405</v>
      </c>
      <c r="F165" s="823"/>
      <c r="G165" s="823"/>
      <c r="H165" s="824"/>
      <c r="I165" s="268"/>
      <c r="J165" s="262"/>
      <c r="K165" s="262"/>
      <c r="L165" s="262"/>
      <c r="M165" s="262"/>
      <c r="N165" s="262"/>
      <c r="O165" s="262"/>
      <c r="P165" s="262"/>
      <c r="Q165" s="267"/>
      <c r="R165" s="266"/>
      <c r="S165" s="266"/>
      <c r="T165" s="263"/>
      <c r="U165" s="262"/>
      <c r="V165" s="262"/>
      <c r="W165" s="265"/>
      <c r="X165" s="520"/>
      <c r="Y165" s="520"/>
      <c r="Z165" s="277"/>
      <c r="AA165" s="303"/>
      <c r="AB165" s="1056">
        <f>SUM(AB163:AC163)</f>
        <v>2002.7199999999998</v>
      </c>
      <c r="AC165" s="1056"/>
      <c r="AD165" s="279" t="s">
        <v>422</v>
      </c>
      <c r="AE165" s="263"/>
      <c r="AF165" s="263"/>
      <c r="AG165" s="262"/>
      <c r="AH165" s="825">
        <f>SUM(AH162:AK163)</f>
        <v>46902.348939999996</v>
      </c>
      <c r="AI165" s="826"/>
      <c r="AJ165" s="826"/>
      <c r="AK165" s="827"/>
      <c r="AL165" s="1113"/>
      <c r="AM165" s="1114"/>
      <c r="AN165" s="1125"/>
      <c r="AO165" s="1126"/>
      <c r="AP165" s="1048"/>
      <c r="AQ165" s="1049"/>
      <c r="AR165" s="1052"/>
      <c r="AS165" s="1053"/>
      <c r="AT165" s="1053"/>
      <c r="AU165" s="1048"/>
      <c r="AV165" s="1055"/>
      <c r="AW165" s="243"/>
      <c r="AX165" s="243"/>
    </row>
    <row r="166" spans="2:50" ht="13.5" customHeight="1">
      <c r="B166" s="1224"/>
      <c r="C166" s="1187" t="s">
        <v>421</v>
      </c>
      <c r="D166" s="1188"/>
      <c r="E166" s="1136" t="s">
        <v>420</v>
      </c>
      <c r="F166" s="814"/>
      <c r="G166" s="814"/>
      <c r="H166" s="815"/>
      <c r="I166" s="276" t="s">
        <v>418</v>
      </c>
      <c r="J166" s="270"/>
      <c r="K166" s="270"/>
      <c r="L166" s="270"/>
      <c r="M166" s="270"/>
      <c r="N166" s="270"/>
      <c r="O166" s="270"/>
      <c r="P166" s="270"/>
      <c r="Q166" s="275"/>
      <c r="R166" s="509" t="s">
        <v>720</v>
      </c>
      <c r="S166" s="1134">
        <f>IF(AH24+AH25=0,0,IF('様式11-5'!X$1="LPG",0,IF(AB$25&lt;50,864,(IF(AB$25&lt;200,1836,2700)))))</f>
        <v>1836</v>
      </c>
      <c r="T166" s="1134"/>
      <c r="U166" s="270" t="s">
        <v>417</v>
      </c>
      <c r="V166" s="513"/>
      <c r="W166" s="274"/>
      <c r="X166" s="274"/>
      <c r="Y166" s="274"/>
      <c r="Z166" s="274"/>
      <c r="AA166" s="274"/>
      <c r="AB166" s="270">
        <v>1</v>
      </c>
      <c r="AC166" s="523" t="s">
        <v>415</v>
      </c>
      <c r="AD166" s="270"/>
      <c r="AE166" s="270"/>
      <c r="AF166" s="270"/>
      <c r="AG166" s="270"/>
      <c r="AH166" s="1108">
        <f>S166*AB166</f>
        <v>1836</v>
      </c>
      <c r="AI166" s="1109"/>
      <c r="AJ166" s="1109"/>
      <c r="AK166" s="1110"/>
      <c r="AL166" s="1181" t="s">
        <v>420</v>
      </c>
      <c r="AM166" s="1112"/>
      <c r="AN166" s="1123">
        <v>2.29</v>
      </c>
      <c r="AO166" s="1124"/>
      <c r="AP166" s="1046" t="s">
        <v>406</v>
      </c>
      <c r="AQ166" s="1047"/>
      <c r="AR166" s="1050">
        <f>AN166*X168/1000</f>
        <v>0</v>
      </c>
      <c r="AS166" s="1051"/>
      <c r="AT166" s="1051"/>
      <c r="AU166" s="1141" t="s">
        <v>403</v>
      </c>
      <c r="AV166" s="1142"/>
      <c r="AW166" s="243"/>
      <c r="AX166" s="243"/>
    </row>
    <row r="167" spans="2:50" ht="13.5" customHeight="1">
      <c r="B167" s="1224"/>
      <c r="C167" s="1190"/>
      <c r="D167" s="1191"/>
      <c r="E167" s="816"/>
      <c r="F167" s="817"/>
      <c r="G167" s="817"/>
      <c r="H167" s="818"/>
      <c r="I167" s="260" t="s">
        <v>410</v>
      </c>
      <c r="J167" s="256"/>
      <c r="K167" s="256"/>
      <c r="L167" s="256"/>
      <c r="M167" s="256"/>
      <c r="N167" s="256"/>
      <c r="O167" s="256"/>
      <c r="P167" s="256" t="s">
        <v>742</v>
      </c>
      <c r="Q167" s="259"/>
      <c r="R167" s="299" t="s">
        <v>720</v>
      </c>
      <c r="S167" s="1135">
        <f>IF(P167="冬季",IF(AB$25&lt;50,145.84,(IF(AB$25&lt;200,126.4,122.08))),IF(AB$25&lt;50,121.45,(IF(AB$25&lt;200,102.01,97.69))))</f>
        <v>126.4</v>
      </c>
      <c r="T167" s="1135"/>
      <c r="U167" s="256" t="s">
        <v>412</v>
      </c>
      <c r="V167" s="508" t="s">
        <v>719</v>
      </c>
      <c r="W167" s="506">
        <f>W148</f>
        <v>-27.3</v>
      </c>
      <c r="X167" s="514" t="s">
        <v>721</v>
      </c>
      <c r="Y167" s="515" t="s">
        <v>722</v>
      </c>
      <c r="Z167" s="1098">
        <f>IF('様式11-5'!X$1="LPG",0,AB$25)</f>
        <v>167.43999999999997</v>
      </c>
      <c r="AA167" s="1098"/>
      <c r="AB167" s="256" t="s">
        <v>408</v>
      </c>
      <c r="AC167" s="256"/>
      <c r="AD167" s="257"/>
      <c r="AE167" s="257"/>
      <c r="AF167" s="257"/>
      <c r="AG167" s="256"/>
      <c r="AH167" s="1127">
        <f>(S167+W167)*Z167</f>
        <v>16593.304</v>
      </c>
      <c r="AI167" s="1128"/>
      <c r="AJ167" s="1128"/>
      <c r="AK167" s="1129"/>
      <c r="AL167" s="1113"/>
      <c r="AM167" s="1114"/>
      <c r="AN167" s="1125"/>
      <c r="AO167" s="1126"/>
      <c r="AP167" s="1048"/>
      <c r="AQ167" s="1049"/>
      <c r="AR167" s="1052"/>
      <c r="AS167" s="1053"/>
      <c r="AT167" s="1053"/>
      <c r="AU167" s="1143"/>
      <c r="AV167" s="1144"/>
      <c r="AW167" s="243"/>
      <c r="AX167" s="243"/>
    </row>
    <row r="168" spans="2:50" ht="13.5" customHeight="1">
      <c r="B168" s="1224"/>
      <c r="C168" s="1190"/>
      <c r="D168" s="1191"/>
      <c r="E168" s="822" t="s">
        <v>405</v>
      </c>
      <c r="F168" s="823"/>
      <c r="G168" s="823"/>
      <c r="H168" s="824"/>
      <c r="I168" s="268"/>
      <c r="J168" s="262"/>
      <c r="K168" s="262"/>
      <c r="L168" s="262"/>
      <c r="M168" s="262"/>
      <c r="N168" s="262"/>
      <c r="O168" s="262"/>
      <c r="P168" s="262"/>
      <c r="Q168" s="267"/>
      <c r="R168" s="266"/>
      <c r="S168" s="266"/>
      <c r="T168" s="263"/>
      <c r="U168" s="262"/>
      <c r="V168" s="262"/>
      <c r="W168" s="265"/>
      <c r="X168" s="520"/>
      <c r="Y168" s="520"/>
      <c r="Z168" s="1097">
        <f>SUM(Z167:Z167)</f>
        <v>167.43999999999997</v>
      </c>
      <c r="AA168" s="1097"/>
      <c r="AB168" s="277" t="s">
        <v>404</v>
      </c>
      <c r="AC168" s="277"/>
      <c r="AD168" s="263"/>
      <c r="AE168" s="263"/>
      <c r="AF168" s="263"/>
      <c r="AG168" s="262"/>
      <c r="AH168" s="825">
        <f>SUM(AH166:AK167)</f>
        <v>18429.304</v>
      </c>
      <c r="AI168" s="826"/>
      <c r="AJ168" s="826"/>
      <c r="AK168" s="827"/>
      <c r="AL168" s="1130"/>
      <c r="AM168" s="1131"/>
      <c r="AN168" s="1132"/>
      <c r="AO168" s="1133"/>
      <c r="AP168" s="1093"/>
      <c r="AQ168" s="1094"/>
      <c r="AR168" s="1095"/>
      <c r="AS168" s="1096"/>
      <c r="AT168" s="1096"/>
      <c r="AU168" s="1145"/>
      <c r="AV168" s="1146"/>
      <c r="AW168" s="243"/>
      <c r="AX168" s="243"/>
    </row>
    <row r="169" spans="2:50" ht="13.5" customHeight="1">
      <c r="B169" s="1224"/>
      <c r="C169" s="1190"/>
      <c r="D169" s="1191"/>
      <c r="E169" s="1136" t="s">
        <v>416</v>
      </c>
      <c r="F169" s="814"/>
      <c r="G169" s="814"/>
      <c r="H169" s="815"/>
      <c r="I169" s="276" t="s">
        <v>418</v>
      </c>
      <c r="J169" s="270"/>
      <c r="K169" s="270"/>
      <c r="L169" s="270"/>
      <c r="M169" s="270"/>
      <c r="N169" s="270"/>
      <c r="O169" s="270"/>
      <c r="P169" s="270"/>
      <c r="Q169" s="275"/>
      <c r="R169" s="1137">
        <f>R150</f>
        <v>0</v>
      </c>
      <c r="S169" s="1137"/>
      <c r="T169" s="270" t="s">
        <v>417</v>
      </c>
      <c r="U169" s="270"/>
      <c r="V169" s="274"/>
      <c r="W169" s="274"/>
      <c r="X169" s="274"/>
      <c r="Y169" s="274"/>
      <c r="Z169" s="274"/>
      <c r="AA169" s="273"/>
      <c r="AB169" s="271">
        <v>1</v>
      </c>
      <c r="AC169" s="272" t="s">
        <v>415</v>
      </c>
      <c r="AD169" s="271"/>
      <c r="AE169" s="271"/>
      <c r="AF169" s="271"/>
      <c r="AG169" s="270"/>
      <c r="AH169" s="1108">
        <f>R169*AB169</f>
        <v>0</v>
      </c>
      <c r="AI169" s="1109"/>
      <c r="AJ169" s="1109"/>
      <c r="AK169" s="1110"/>
      <c r="AL169" s="1113" t="s">
        <v>416</v>
      </c>
      <c r="AM169" s="1114"/>
      <c r="AN169" s="1125">
        <v>6</v>
      </c>
      <c r="AO169" s="1126"/>
      <c r="AP169" s="1048" t="s">
        <v>406</v>
      </c>
      <c r="AQ169" s="1049"/>
      <c r="AR169" s="1052">
        <f>AN169*X171/1000</f>
        <v>0</v>
      </c>
      <c r="AS169" s="1053"/>
      <c r="AT169" s="1053"/>
      <c r="AU169" s="1143" t="s">
        <v>403</v>
      </c>
      <c r="AV169" s="1144"/>
      <c r="AW169" s="243"/>
      <c r="AX169" s="243"/>
    </row>
    <row r="170" spans="2:50" ht="13.5" customHeight="1">
      <c r="B170" s="1224"/>
      <c r="C170" s="1190"/>
      <c r="D170" s="1191"/>
      <c r="E170" s="816"/>
      <c r="F170" s="817"/>
      <c r="G170" s="817"/>
      <c r="H170" s="818"/>
      <c r="I170" s="260" t="s">
        <v>410</v>
      </c>
      <c r="J170" s="256"/>
      <c r="K170" s="256"/>
      <c r="L170" s="256"/>
      <c r="M170" s="256"/>
      <c r="N170" s="256"/>
      <c r="O170" s="256"/>
      <c r="P170" s="256"/>
      <c r="Q170" s="259"/>
      <c r="R170" s="1231">
        <f>R57</f>
        <v>313.2</v>
      </c>
      <c r="S170" s="1232"/>
      <c r="T170" s="256" t="s">
        <v>412</v>
      </c>
      <c r="U170" s="256"/>
      <c r="V170" s="256"/>
      <c r="W170" s="256"/>
      <c r="X170" s="1152">
        <f>IF('様式11-5'!X$1="LPG",AB$25,0)</f>
        <v>0</v>
      </c>
      <c r="Y170" s="1118"/>
      <c r="Z170" s="256" t="s">
        <v>408</v>
      </c>
      <c r="AA170" s="257"/>
      <c r="AB170" s="257"/>
      <c r="AC170" s="258"/>
      <c r="AD170" s="257"/>
      <c r="AE170" s="257"/>
      <c r="AF170" s="257"/>
      <c r="AG170" s="256"/>
      <c r="AH170" s="1127">
        <f>R170*X170</f>
        <v>0</v>
      </c>
      <c r="AI170" s="1128"/>
      <c r="AJ170" s="1128"/>
      <c r="AK170" s="1129"/>
      <c r="AL170" s="1113"/>
      <c r="AM170" s="1114"/>
      <c r="AN170" s="1125"/>
      <c r="AO170" s="1126"/>
      <c r="AP170" s="1048"/>
      <c r="AQ170" s="1049"/>
      <c r="AR170" s="1052"/>
      <c r="AS170" s="1053"/>
      <c r="AT170" s="1053"/>
      <c r="AU170" s="1143"/>
      <c r="AV170" s="1144"/>
      <c r="AW170" s="243"/>
      <c r="AX170" s="243"/>
    </row>
    <row r="171" spans="2:50" ht="13.5" customHeight="1">
      <c r="B171" s="1224"/>
      <c r="C171" s="1226"/>
      <c r="D171" s="1227"/>
      <c r="E171" s="822" t="s">
        <v>405</v>
      </c>
      <c r="F171" s="823"/>
      <c r="G171" s="823"/>
      <c r="H171" s="824"/>
      <c r="I171" s="268"/>
      <c r="J171" s="262"/>
      <c r="K171" s="262"/>
      <c r="L171" s="262"/>
      <c r="M171" s="262"/>
      <c r="N171" s="262"/>
      <c r="O171" s="262"/>
      <c r="P171" s="262"/>
      <c r="Q171" s="267"/>
      <c r="R171" s="266"/>
      <c r="S171" s="266"/>
      <c r="T171" s="263"/>
      <c r="U171" s="262"/>
      <c r="V171" s="262"/>
      <c r="W171" s="265"/>
      <c r="X171" s="1153">
        <f>SUM(X170:Y170)</f>
        <v>0</v>
      </c>
      <c r="Y171" s="1153"/>
      <c r="Z171" s="262" t="s">
        <v>404</v>
      </c>
      <c r="AA171" s="263"/>
      <c r="AB171" s="263"/>
      <c r="AC171" s="264"/>
      <c r="AD171" s="263"/>
      <c r="AE171" s="263"/>
      <c r="AF171" s="263"/>
      <c r="AG171" s="262"/>
      <c r="AH171" s="825">
        <f>SUM(AH169:AK170)</f>
        <v>0</v>
      </c>
      <c r="AI171" s="826"/>
      <c r="AJ171" s="826"/>
      <c r="AK171" s="827"/>
      <c r="AL171" s="1130"/>
      <c r="AM171" s="1131"/>
      <c r="AN171" s="1132"/>
      <c r="AO171" s="1133"/>
      <c r="AP171" s="1093"/>
      <c r="AQ171" s="1094"/>
      <c r="AR171" s="1095"/>
      <c r="AS171" s="1096"/>
      <c r="AT171" s="1096"/>
      <c r="AU171" s="1145"/>
      <c r="AV171" s="1146"/>
      <c r="AW171" s="243"/>
      <c r="AX171" s="243"/>
    </row>
    <row r="172" spans="2:50" ht="13.5" customHeight="1">
      <c r="B172" s="1224"/>
      <c r="C172" s="1187" t="s">
        <v>411</v>
      </c>
      <c r="D172" s="1187"/>
      <c r="E172" s="1187"/>
      <c r="F172" s="1187"/>
      <c r="G172" s="1187"/>
      <c r="H172" s="1188"/>
      <c r="I172" s="260" t="s">
        <v>410</v>
      </c>
      <c r="J172" s="256"/>
      <c r="K172" s="256"/>
      <c r="L172" s="256"/>
      <c r="M172" s="256"/>
      <c r="N172" s="256"/>
      <c r="O172" s="1194" t="s">
        <v>723</v>
      </c>
      <c r="P172" s="1194"/>
      <c r="Q172" s="511" t="s">
        <v>408</v>
      </c>
      <c r="R172" s="1176">
        <v>0</v>
      </c>
      <c r="S172" s="1176"/>
      <c r="T172" s="256" t="s">
        <v>409</v>
      </c>
      <c r="U172" s="256"/>
      <c r="V172" s="256"/>
      <c r="W172" s="256"/>
      <c r="X172" s="1152">
        <f>IF(AB$26&lt;5,AB$26,5)</f>
        <v>0</v>
      </c>
      <c r="Y172" s="1118"/>
      <c r="Z172" s="256" t="s">
        <v>408</v>
      </c>
      <c r="AA172" s="257"/>
      <c r="AB172" s="257"/>
      <c r="AC172" s="258"/>
      <c r="AD172" s="257"/>
      <c r="AE172" s="257"/>
      <c r="AF172" s="257"/>
      <c r="AG172" s="256"/>
      <c r="AH172" s="1127">
        <f>R172*X172</f>
        <v>0</v>
      </c>
      <c r="AI172" s="1128"/>
      <c r="AJ172" s="1128"/>
      <c r="AK172" s="1129"/>
      <c r="AL172" s="1111" t="s">
        <v>407</v>
      </c>
      <c r="AM172" s="1147"/>
      <c r="AN172" s="1123">
        <v>0.36</v>
      </c>
      <c r="AO172" s="1124"/>
      <c r="AP172" s="1046" t="s">
        <v>406</v>
      </c>
      <c r="AQ172" s="1047"/>
      <c r="AR172" s="1050">
        <f>AN172*X179/1000</f>
        <v>0</v>
      </c>
      <c r="AS172" s="1051"/>
      <c r="AT172" s="1051"/>
      <c r="AU172" s="1141" t="s">
        <v>403</v>
      </c>
      <c r="AV172" s="1142"/>
      <c r="AW172" s="243"/>
      <c r="AX172" s="243"/>
    </row>
    <row r="173" spans="2:50" ht="13.5" customHeight="1">
      <c r="B173" s="1224"/>
      <c r="C173" s="1190"/>
      <c r="D173" s="1190"/>
      <c r="E173" s="1190"/>
      <c r="F173" s="1190"/>
      <c r="G173" s="1190"/>
      <c r="H173" s="1191"/>
      <c r="I173" s="260"/>
      <c r="J173" s="256"/>
      <c r="K173" s="256"/>
      <c r="L173" s="256"/>
      <c r="M173" s="256"/>
      <c r="N173" s="256"/>
      <c r="O173" s="1098" t="s">
        <v>724</v>
      </c>
      <c r="P173" s="1098"/>
      <c r="Q173" s="259" t="s">
        <v>408</v>
      </c>
      <c r="R173" s="1150">
        <v>21.6</v>
      </c>
      <c r="S173" s="1151"/>
      <c r="T173" s="256" t="s">
        <v>409</v>
      </c>
      <c r="U173" s="256"/>
      <c r="V173" s="256"/>
      <c r="W173" s="256"/>
      <c r="X173" s="1152">
        <f>IF(AB$26&lt;10,AB$26-X172,5)</f>
        <v>0</v>
      </c>
      <c r="Y173" s="1118"/>
      <c r="Z173" s="256" t="s">
        <v>408</v>
      </c>
      <c r="AA173" s="257"/>
      <c r="AB173" s="257"/>
      <c r="AC173" s="257"/>
      <c r="AD173" s="257"/>
      <c r="AE173" s="257"/>
      <c r="AF173" s="257"/>
      <c r="AG173" s="256"/>
      <c r="AH173" s="1127">
        <f t="shared" ref="AH173:AH178" si="7">R173*X173</f>
        <v>0</v>
      </c>
      <c r="AI173" s="1128"/>
      <c r="AJ173" s="1128"/>
      <c r="AK173" s="1129"/>
      <c r="AL173" s="1113"/>
      <c r="AM173" s="1148"/>
      <c r="AN173" s="1125"/>
      <c r="AO173" s="1126"/>
      <c r="AP173" s="1048"/>
      <c r="AQ173" s="1049"/>
      <c r="AR173" s="1052"/>
      <c r="AS173" s="1053"/>
      <c r="AT173" s="1053"/>
      <c r="AU173" s="1143"/>
      <c r="AV173" s="1144"/>
      <c r="AW173" s="243"/>
      <c r="AX173" s="243"/>
    </row>
    <row r="174" spans="2:50" ht="13.5" customHeight="1">
      <c r="B174" s="1224"/>
      <c r="C174" s="1190"/>
      <c r="D174" s="1190"/>
      <c r="E174" s="1190"/>
      <c r="F174" s="1190"/>
      <c r="G174" s="1190"/>
      <c r="H174" s="1191"/>
      <c r="I174" s="260"/>
      <c r="J174" s="256"/>
      <c r="K174" s="256"/>
      <c r="L174" s="256"/>
      <c r="M174" s="256"/>
      <c r="N174" s="256"/>
      <c r="O174" s="1098" t="s">
        <v>725</v>
      </c>
      <c r="P174" s="1098"/>
      <c r="Q174" s="259" t="s">
        <v>408</v>
      </c>
      <c r="R174" s="1150">
        <v>132.84</v>
      </c>
      <c r="S174" s="1151"/>
      <c r="T174" s="256" t="s">
        <v>409</v>
      </c>
      <c r="U174" s="256"/>
      <c r="V174" s="256"/>
      <c r="W174" s="256"/>
      <c r="X174" s="1152">
        <f>IF(AB$26&lt;20,AB$26-X172-X173,10)</f>
        <v>0</v>
      </c>
      <c r="Y174" s="1118"/>
      <c r="Z174" s="256" t="s">
        <v>408</v>
      </c>
      <c r="AA174" s="257"/>
      <c r="AB174" s="257"/>
      <c r="AC174" s="257"/>
      <c r="AD174" s="257"/>
      <c r="AE174" s="257"/>
      <c r="AF174" s="257"/>
      <c r="AG174" s="256"/>
      <c r="AH174" s="1127">
        <f t="shared" si="7"/>
        <v>0</v>
      </c>
      <c r="AI174" s="1128"/>
      <c r="AJ174" s="1128"/>
      <c r="AK174" s="1129"/>
      <c r="AL174" s="1113"/>
      <c r="AM174" s="1148"/>
      <c r="AN174" s="1125"/>
      <c r="AO174" s="1126"/>
      <c r="AP174" s="1048"/>
      <c r="AQ174" s="1049"/>
      <c r="AR174" s="1052"/>
      <c r="AS174" s="1053"/>
      <c r="AT174" s="1053"/>
      <c r="AU174" s="1143"/>
      <c r="AV174" s="1144"/>
      <c r="AW174" s="243"/>
      <c r="AX174" s="243"/>
    </row>
    <row r="175" spans="2:50" ht="13.5" customHeight="1">
      <c r="B175" s="1224"/>
      <c r="C175" s="1190"/>
      <c r="D175" s="1190"/>
      <c r="E175" s="1190"/>
      <c r="F175" s="1190"/>
      <c r="G175" s="1190"/>
      <c r="H175" s="1191"/>
      <c r="I175" s="260"/>
      <c r="J175" s="256"/>
      <c r="K175" s="256"/>
      <c r="L175" s="256"/>
      <c r="M175" s="256"/>
      <c r="N175" s="256"/>
      <c r="O175" s="1098" t="s">
        <v>726</v>
      </c>
      <c r="P175" s="1098"/>
      <c r="Q175" s="259" t="s">
        <v>408</v>
      </c>
      <c r="R175" s="1150">
        <v>164.16</v>
      </c>
      <c r="S175" s="1151"/>
      <c r="T175" s="256" t="s">
        <v>409</v>
      </c>
      <c r="U175" s="256"/>
      <c r="V175" s="256"/>
      <c r="W175" s="256"/>
      <c r="X175" s="1152">
        <f>IF(AB$26&lt;30,AB$26-X172-X173-X174,10)</f>
        <v>0</v>
      </c>
      <c r="Y175" s="1118"/>
      <c r="Z175" s="256" t="s">
        <v>408</v>
      </c>
      <c r="AA175" s="257"/>
      <c r="AB175" s="257"/>
      <c r="AC175" s="257"/>
      <c r="AD175" s="257"/>
      <c r="AE175" s="257"/>
      <c r="AF175" s="257"/>
      <c r="AG175" s="256"/>
      <c r="AH175" s="1127">
        <f t="shared" si="7"/>
        <v>0</v>
      </c>
      <c r="AI175" s="1128"/>
      <c r="AJ175" s="1128"/>
      <c r="AK175" s="1129"/>
      <c r="AL175" s="1113"/>
      <c r="AM175" s="1148"/>
      <c r="AN175" s="1125"/>
      <c r="AO175" s="1126"/>
      <c r="AP175" s="1048"/>
      <c r="AQ175" s="1049"/>
      <c r="AR175" s="1052"/>
      <c r="AS175" s="1053"/>
      <c r="AT175" s="1053"/>
      <c r="AU175" s="1143"/>
      <c r="AV175" s="1144"/>
      <c r="AW175" s="243"/>
      <c r="AX175" s="243"/>
    </row>
    <row r="176" spans="2:50" ht="13.5" customHeight="1">
      <c r="B176" s="1224"/>
      <c r="C176" s="1190"/>
      <c r="D176" s="1190"/>
      <c r="E176" s="1190"/>
      <c r="F176" s="1190"/>
      <c r="G176" s="1190"/>
      <c r="H176" s="1191"/>
      <c r="I176" s="260"/>
      <c r="J176" s="256"/>
      <c r="K176" s="256"/>
      <c r="L176" s="256"/>
      <c r="M176" s="256"/>
      <c r="N176" s="256"/>
      <c r="O176" s="1098" t="s">
        <v>727</v>
      </c>
      <c r="P176" s="1098"/>
      <c r="Q176" s="259" t="s">
        <v>408</v>
      </c>
      <c r="R176" s="1150">
        <v>227.88</v>
      </c>
      <c r="S176" s="1151"/>
      <c r="T176" s="256" t="s">
        <v>409</v>
      </c>
      <c r="U176" s="256"/>
      <c r="V176" s="256"/>
      <c r="W176" s="256"/>
      <c r="X176" s="1152">
        <f>IF(AB$26&lt;50,AB$26-X172-X173-X174-X175,20)</f>
        <v>0</v>
      </c>
      <c r="Y176" s="1118"/>
      <c r="Z176" s="256" t="s">
        <v>408</v>
      </c>
      <c r="AA176" s="257"/>
      <c r="AB176" s="257"/>
      <c r="AC176" s="257"/>
      <c r="AD176" s="257"/>
      <c r="AE176" s="257"/>
      <c r="AF176" s="257"/>
      <c r="AG176" s="256"/>
      <c r="AH176" s="1127">
        <f t="shared" si="7"/>
        <v>0</v>
      </c>
      <c r="AI176" s="1128"/>
      <c r="AJ176" s="1128"/>
      <c r="AK176" s="1129"/>
      <c r="AL176" s="1113"/>
      <c r="AM176" s="1148"/>
      <c r="AN176" s="1125"/>
      <c r="AO176" s="1126"/>
      <c r="AP176" s="1048"/>
      <c r="AQ176" s="1049"/>
      <c r="AR176" s="1052"/>
      <c r="AS176" s="1053"/>
      <c r="AT176" s="1053"/>
      <c r="AU176" s="1143"/>
      <c r="AV176" s="1144"/>
      <c r="AW176" s="243"/>
      <c r="AX176" s="243"/>
    </row>
    <row r="177" spans="2:50" ht="13.5" customHeight="1">
      <c r="B177" s="1224"/>
      <c r="C177" s="1190"/>
      <c r="D177" s="1190"/>
      <c r="E177" s="1190"/>
      <c r="F177" s="1190"/>
      <c r="G177" s="1190"/>
      <c r="H177" s="1191"/>
      <c r="I177" s="260"/>
      <c r="J177" s="256"/>
      <c r="K177" s="256"/>
      <c r="L177" s="256"/>
      <c r="M177" s="256"/>
      <c r="N177" s="256"/>
      <c r="O177" s="1098" t="s">
        <v>728</v>
      </c>
      <c r="P177" s="1098"/>
      <c r="Q177" s="259" t="s">
        <v>408</v>
      </c>
      <c r="R177" s="1150">
        <v>290.52</v>
      </c>
      <c r="S177" s="1151"/>
      <c r="T177" s="256" t="s">
        <v>409</v>
      </c>
      <c r="U177" s="256"/>
      <c r="V177" s="256"/>
      <c r="W177" s="256"/>
      <c r="X177" s="1152">
        <f>IF(AB$26&lt;100,AB$26-X172-X173-X174-X175-X176,50)</f>
        <v>0</v>
      </c>
      <c r="Y177" s="1118"/>
      <c r="Z177" s="256" t="s">
        <v>408</v>
      </c>
      <c r="AA177" s="257"/>
      <c r="AB177" s="257"/>
      <c r="AC177" s="257"/>
      <c r="AD177" s="257"/>
      <c r="AE177" s="257"/>
      <c r="AF177" s="257"/>
      <c r="AG177" s="256"/>
      <c r="AH177" s="1127">
        <f t="shared" si="7"/>
        <v>0</v>
      </c>
      <c r="AI177" s="1128"/>
      <c r="AJ177" s="1128"/>
      <c r="AK177" s="1129"/>
      <c r="AL177" s="1113"/>
      <c r="AM177" s="1148"/>
      <c r="AN177" s="1125"/>
      <c r="AO177" s="1126"/>
      <c r="AP177" s="1048"/>
      <c r="AQ177" s="1049"/>
      <c r="AR177" s="1052"/>
      <c r="AS177" s="1053"/>
      <c r="AT177" s="1053"/>
      <c r="AU177" s="1143"/>
      <c r="AV177" s="1144"/>
      <c r="AW177" s="243"/>
      <c r="AX177" s="243"/>
    </row>
    <row r="178" spans="2:50" ht="13.5" customHeight="1">
      <c r="B178" s="1224"/>
      <c r="C178" s="1190"/>
      <c r="D178" s="1190"/>
      <c r="E178" s="1190"/>
      <c r="F178" s="1190"/>
      <c r="G178" s="1190"/>
      <c r="H178" s="1191"/>
      <c r="I178" s="260"/>
      <c r="J178" s="256"/>
      <c r="K178" s="256"/>
      <c r="L178" s="256"/>
      <c r="M178" s="256"/>
      <c r="N178" s="256"/>
      <c r="O178" s="1098" t="s">
        <v>729</v>
      </c>
      <c r="P178" s="1098"/>
      <c r="Q178" s="512" t="s">
        <v>408</v>
      </c>
      <c r="R178" s="1150">
        <v>355.32</v>
      </c>
      <c r="S178" s="1151"/>
      <c r="T178" s="256" t="s">
        <v>409</v>
      </c>
      <c r="U178" s="256"/>
      <c r="V178" s="256"/>
      <c r="W178" s="256"/>
      <c r="X178" s="1152">
        <f>IF(AB$26&gt;100,AB$26-X172-X173-X174-X175-X176-X177,0)</f>
        <v>0</v>
      </c>
      <c r="Y178" s="1118"/>
      <c r="Z178" s="256" t="s">
        <v>408</v>
      </c>
      <c r="AA178" s="257"/>
      <c r="AB178" s="257"/>
      <c r="AC178" s="257"/>
      <c r="AD178" s="257"/>
      <c r="AE178" s="257"/>
      <c r="AF178" s="257"/>
      <c r="AG178" s="256"/>
      <c r="AH178" s="1127">
        <f t="shared" si="7"/>
        <v>0</v>
      </c>
      <c r="AI178" s="1128"/>
      <c r="AJ178" s="1128"/>
      <c r="AK178" s="1129"/>
      <c r="AL178" s="1113"/>
      <c r="AM178" s="1148"/>
      <c r="AN178" s="1125"/>
      <c r="AO178" s="1126"/>
      <c r="AP178" s="1048"/>
      <c r="AQ178" s="1049"/>
      <c r="AR178" s="1052"/>
      <c r="AS178" s="1053"/>
      <c r="AT178" s="1053"/>
      <c r="AU178" s="1143"/>
      <c r="AV178" s="1144"/>
      <c r="AW178" s="243"/>
      <c r="AX178" s="243"/>
    </row>
    <row r="179" spans="2:50" ht="13.5" customHeight="1" thickBot="1">
      <c r="B179" s="1225"/>
      <c r="C179" s="255"/>
      <c r="D179" s="255"/>
      <c r="E179" s="1169" t="s">
        <v>405</v>
      </c>
      <c r="F179" s="1170"/>
      <c r="G179" s="1170"/>
      <c r="H179" s="1171"/>
      <c r="I179" s="254"/>
      <c r="J179" s="248"/>
      <c r="K179" s="248"/>
      <c r="L179" s="248"/>
      <c r="M179" s="248"/>
      <c r="N179" s="248"/>
      <c r="O179" s="248"/>
      <c r="P179" s="248"/>
      <c r="Q179" s="253"/>
      <c r="R179" s="252"/>
      <c r="S179" s="252"/>
      <c r="T179" s="251"/>
      <c r="U179" s="248"/>
      <c r="V179" s="248"/>
      <c r="W179" s="250"/>
      <c r="X179" s="1172">
        <f>SUM(X172:Y178)</f>
        <v>0</v>
      </c>
      <c r="Y179" s="1172"/>
      <c r="Z179" s="248" t="s">
        <v>404</v>
      </c>
      <c r="AA179" s="248"/>
      <c r="AB179" s="248"/>
      <c r="AC179" s="249"/>
      <c r="AD179" s="248"/>
      <c r="AE179" s="248"/>
      <c r="AF179" s="248"/>
      <c r="AG179" s="248"/>
      <c r="AH179" s="1173">
        <f>SUM(AH172:AK178)</f>
        <v>0</v>
      </c>
      <c r="AI179" s="1174"/>
      <c r="AJ179" s="1174"/>
      <c r="AK179" s="1175"/>
      <c r="AL179" s="1177"/>
      <c r="AM179" s="1178"/>
      <c r="AN179" s="1179"/>
      <c r="AO179" s="1180"/>
      <c r="AP179" s="1160"/>
      <c r="AQ179" s="1161"/>
      <c r="AR179" s="1162"/>
      <c r="AS179" s="1163"/>
      <c r="AT179" s="1163"/>
      <c r="AU179" s="1167"/>
      <c r="AV179" s="1168"/>
      <c r="AW179" s="243"/>
      <c r="AX179" s="243"/>
    </row>
    <row r="180" spans="2:50" ht="13.5" customHeight="1">
      <c r="B180" s="1091" t="s">
        <v>448</v>
      </c>
      <c r="C180" s="921"/>
      <c r="D180" s="921"/>
      <c r="E180" s="920" t="s">
        <v>323</v>
      </c>
      <c r="F180" s="921"/>
      <c r="G180" s="921"/>
      <c r="H180" s="922"/>
      <c r="I180" s="920" t="s">
        <v>447</v>
      </c>
      <c r="J180" s="921"/>
      <c r="K180" s="921"/>
      <c r="L180" s="921"/>
      <c r="M180" s="921"/>
      <c r="N180" s="921"/>
      <c r="O180" s="921"/>
      <c r="P180" s="921"/>
      <c r="Q180" s="922"/>
      <c r="R180" s="920" t="s">
        <v>446</v>
      </c>
      <c r="S180" s="921"/>
      <c r="T180" s="921"/>
      <c r="U180" s="921"/>
      <c r="V180" s="921"/>
      <c r="W180" s="921"/>
      <c r="X180" s="921"/>
      <c r="Y180" s="921"/>
      <c r="Z180" s="921"/>
      <c r="AA180" s="921"/>
      <c r="AB180" s="921"/>
      <c r="AC180" s="921"/>
      <c r="AD180" s="921"/>
      <c r="AE180" s="921"/>
      <c r="AF180" s="921"/>
      <c r="AG180" s="922"/>
      <c r="AH180" s="920" t="s">
        <v>445</v>
      </c>
      <c r="AI180" s="921"/>
      <c r="AJ180" s="921"/>
      <c r="AK180" s="1092"/>
      <c r="AL180" s="1103" t="s">
        <v>323</v>
      </c>
      <c r="AM180" s="1104"/>
      <c r="AN180" s="914" t="s">
        <v>444</v>
      </c>
      <c r="AO180" s="915"/>
      <c r="AP180" s="915"/>
      <c r="AQ180" s="1105"/>
      <c r="AR180" s="914" t="s">
        <v>443</v>
      </c>
      <c r="AS180" s="915"/>
      <c r="AT180" s="915"/>
      <c r="AU180" s="915"/>
      <c r="AV180" s="916"/>
      <c r="AW180" s="243"/>
      <c r="AX180" s="243"/>
    </row>
    <row r="181" spans="2:50" ht="13.5" customHeight="1">
      <c r="B181" s="1223" t="s">
        <v>756</v>
      </c>
      <c r="C181" s="1187" t="s">
        <v>442</v>
      </c>
      <c r="D181" s="1188"/>
      <c r="E181" s="813" t="s">
        <v>441</v>
      </c>
      <c r="F181" s="814"/>
      <c r="G181" s="814"/>
      <c r="H181" s="815"/>
      <c r="I181" s="276" t="s">
        <v>418</v>
      </c>
      <c r="J181" s="270"/>
      <c r="K181" s="270"/>
      <c r="L181" s="270"/>
      <c r="M181" s="270"/>
      <c r="N181" s="270"/>
      <c r="O181" s="270"/>
      <c r="P181" s="270"/>
      <c r="Q181" s="275"/>
      <c r="R181" s="1106">
        <f>IF(AJ16+AJ18+AJ20+AJ22=0,0,1614.86)</f>
        <v>1614.86</v>
      </c>
      <c r="S181" s="1106"/>
      <c r="T181" s="270" t="s">
        <v>438</v>
      </c>
      <c r="U181" s="270"/>
      <c r="V181" s="270"/>
      <c r="W181" s="1234">
        <f>W30</f>
        <v>11.54</v>
      </c>
      <c r="X181" s="1234"/>
      <c r="Y181" s="270" t="s">
        <v>437</v>
      </c>
      <c r="Z181" s="270"/>
      <c r="AA181" s="270">
        <v>1</v>
      </c>
      <c r="AB181" s="270" t="s">
        <v>436</v>
      </c>
      <c r="AC181" s="270"/>
      <c r="AD181" s="302">
        <v>0.85</v>
      </c>
      <c r="AE181" s="270" t="s">
        <v>435</v>
      </c>
      <c r="AF181" s="270"/>
      <c r="AG181" s="270"/>
      <c r="AH181" s="1108">
        <f>R181*W181*AA181*AD181</f>
        <v>15840.161739999998</v>
      </c>
      <c r="AI181" s="1109"/>
      <c r="AJ181" s="1109"/>
      <c r="AK181" s="1110"/>
      <c r="AL181" s="1111" t="s">
        <v>314</v>
      </c>
      <c r="AM181" s="1112"/>
      <c r="AN181" s="1123">
        <v>0.65</v>
      </c>
      <c r="AO181" s="1124"/>
      <c r="AP181" s="1046" t="s">
        <v>440</v>
      </c>
      <c r="AQ181" s="1047"/>
      <c r="AR181" s="1050">
        <f>AN181*AB184/1000</f>
        <v>0.84239999999999993</v>
      </c>
      <c r="AS181" s="1051"/>
      <c r="AT181" s="1051"/>
      <c r="AU181" s="1046" t="s">
        <v>403</v>
      </c>
      <c r="AV181" s="1054"/>
      <c r="AW181" s="243"/>
      <c r="AX181" s="243"/>
    </row>
    <row r="182" spans="2:50" ht="13.5" customHeight="1">
      <c r="B182" s="1224"/>
      <c r="C182" s="1190"/>
      <c r="D182" s="1191"/>
      <c r="E182" s="816"/>
      <c r="F182" s="817"/>
      <c r="G182" s="817"/>
      <c r="H182" s="818"/>
      <c r="I182" s="1120" t="s">
        <v>739</v>
      </c>
      <c r="J182" s="1114"/>
      <c r="K182" s="1121"/>
      <c r="L182" s="1122" t="s">
        <v>747</v>
      </c>
      <c r="M182" s="1114"/>
      <c r="N182" s="1114"/>
      <c r="O182" s="1121"/>
      <c r="P182" s="1115" t="s">
        <v>746</v>
      </c>
      <c r="Q182" s="1116"/>
      <c r="R182" s="299" t="s">
        <v>428</v>
      </c>
      <c r="S182" s="298">
        <f>IF(P182="夏季",16.94,15.87)</f>
        <v>15.87</v>
      </c>
      <c r="T182" s="297" t="s">
        <v>427</v>
      </c>
      <c r="U182" s="296">
        <f>U163</f>
        <v>-3.26</v>
      </c>
      <c r="V182" s="297" t="s">
        <v>427</v>
      </c>
      <c r="W182" s="296">
        <f>W163</f>
        <v>2.9</v>
      </c>
      <c r="X182" s="295" t="s">
        <v>431</v>
      </c>
      <c r="Y182" s="269" t="s">
        <v>426</v>
      </c>
      <c r="Z182" s="295"/>
      <c r="AA182" s="294"/>
      <c r="AB182" s="1060">
        <f>AD$17+AD$19+AD$23</f>
        <v>1296</v>
      </c>
      <c r="AC182" s="1060"/>
      <c r="AD182" s="258" t="s">
        <v>430</v>
      </c>
      <c r="AE182" s="258"/>
      <c r="AF182" s="258"/>
      <c r="AG182" s="293"/>
      <c r="AH182" s="1057">
        <f>(S182+U182+W182)*AB182</f>
        <v>20100.96</v>
      </c>
      <c r="AI182" s="1058"/>
      <c r="AJ182" s="1058"/>
      <c r="AK182" s="1059"/>
      <c r="AL182" s="1113"/>
      <c r="AM182" s="1114"/>
      <c r="AN182" s="1125"/>
      <c r="AO182" s="1126"/>
      <c r="AP182" s="1048"/>
      <c r="AQ182" s="1049"/>
      <c r="AR182" s="1052"/>
      <c r="AS182" s="1053"/>
      <c r="AT182" s="1053"/>
      <c r="AU182" s="1048"/>
      <c r="AV182" s="1055"/>
      <c r="AW182" s="243"/>
      <c r="AX182" s="243"/>
    </row>
    <row r="183" spans="2:50" ht="13.5" customHeight="1">
      <c r="B183" s="1224"/>
      <c r="C183" s="1190"/>
      <c r="D183" s="1191"/>
      <c r="E183" s="816"/>
      <c r="F183" s="817"/>
      <c r="G183" s="817"/>
      <c r="H183" s="818"/>
      <c r="I183" s="524"/>
      <c r="J183" s="517"/>
      <c r="K183" s="517"/>
      <c r="L183" s="515"/>
      <c r="M183" s="515"/>
      <c r="N183" s="515"/>
      <c r="O183" s="515"/>
      <c r="P183" s="515"/>
      <c r="Q183" s="519"/>
      <c r="R183" s="289"/>
      <c r="S183" s="288" t="s">
        <v>425</v>
      </c>
      <c r="T183" s="286"/>
      <c r="U183" s="287" t="s">
        <v>424</v>
      </c>
      <c r="V183" s="286"/>
      <c r="W183" s="285" t="s">
        <v>423</v>
      </c>
      <c r="Y183" s="284"/>
      <c r="AA183" s="109"/>
      <c r="AB183" s="521"/>
      <c r="AC183" s="521"/>
      <c r="AD183" s="282"/>
      <c r="AE183" s="282"/>
      <c r="AF183" s="282"/>
      <c r="AG183" s="516"/>
      <c r="AH183" s="819"/>
      <c r="AI183" s="820"/>
      <c r="AJ183" s="820"/>
      <c r="AK183" s="821"/>
      <c r="AL183" s="1113"/>
      <c r="AM183" s="1114"/>
      <c r="AN183" s="1125"/>
      <c r="AO183" s="1126"/>
      <c r="AP183" s="1048"/>
      <c r="AQ183" s="1049"/>
      <c r="AR183" s="1052"/>
      <c r="AS183" s="1053"/>
      <c r="AT183" s="1053"/>
      <c r="AU183" s="1048"/>
      <c r="AV183" s="1055"/>
      <c r="AW183" s="243"/>
      <c r="AX183" s="243"/>
    </row>
    <row r="184" spans="2:50" ht="13.5" customHeight="1">
      <c r="B184" s="1224"/>
      <c r="C184" s="1226"/>
      <c r="D184" s="1227"/>
      <c r="E184" s="822" t="s">
        <v>405</v>
      </c>
      <c r="F184" s="823"/>
      <c r="G184" s="823"/>
      <c r="H184" s="824"/>
      <c r="I184" s="268"/>
      <c r="J184" s="262"/>
      <c r="K184" s="262"/>
      <c r="L184" s="262"/>
      <c r="M184" s="262"/>
      <c r="N184" s="262"/>
      <c r="O184" s="262"/>
      <c r="P184" s="262"/>
      <c r="Q184" s="267"/>
      <c r="R184" s="266"/>
      <c r="S184" s="266"/>
      <c r="T184" s="263"/>
      <c r="U184" s="262"/>
      <c r="V184" s="262"/>
      <c r="W184" s="265"/>
      <c r="X184" s="520"/>
      <c r="Y184" s="520"/>
      <c r="Z184" s="277"/>
      <c r="AA184" s="303"/>
      <c r="AB184" s="1056">
        <f>SUM(AB182:AC182)</f>
        <v>1296</v>
      </c>
      <c r="AC184" s="1056"/>
      <c r="AD184" s="279" t="s">
        <v>422</v>
      </c>
      <c r="AE184" s="263"/>
      <c r="AF184" s="263"/>
      <c r="AG184" s="262"/>
      <c r="AH184" s="825">
        <f>SUM(AH181:AK182)</f>
        <v>35941.121739999995</v>
      </c>
      <c r="AI184" s="826"/>
      <c r="AJ184" s="826"/>
      <c r="AK184" s="827"/>
      <c r="AL184" s="1113"/>
      <c r="AM184" s="1114"/>
      <c r="AN184" s="1125"/>
      <c r="AO184" s="1126"/>
      <c r="AP184" s="1048"/>
      <c r="AQ184" s="1049"/>
      <c r="AR184" s="1052"/>
      <c r="AS184" s="1053"/>
      <c r="AT184" s="1053"/>
      <c r="AU184" s="1048"/>
      <c r="AV184" s="1055"/>
      <c r="AW184" s="243"/>
      <c r="AX184" s="243"/>
    </row>
    <row r="185" spans="2:50" ht="26.1" customHeight="1">
      <c r="B185" s="1224"/>
      <c r="C185" s="1187" t="s">
        <v>757</v>
      </c>
      <c r="D185" s="1188"/>
      <c r="E185" s="1241" t="s">
        <v>758</v>
      </c>
      <c r="F185" s="1242"/>
      <c r="G185" s="1242"/>
      <c r="H185" s="1242"/>
      <c r="I185" s="276" t="s">
        <v>418</v>
      </c>
      <c r="J185" s="270"/>
      <c r="K185" s="270"/>
      <c r="L185" s="270"/>
      <c r="M185" s="270"/>
      <c r="N185" s="270"/>
      <c r="O185" s="270"/>
      <c r="P185" s="270"/>
      <c r="Q185" s="275"/>
      <c r="R185" s="509" t="s">
        <v>720</v>
      </c>
      <c r="S185" s="1134">
        <f>IF(AH24+AH25=0,0,IF('様式11-5'!X$1="LPG",0,864))</f>
        <v>864</v>
      </c>
      <c r="T185" s="1134"/>
      <c r="U185" s="270" t="s">
        <v>417</v>
      </c>
      <c r="V185" s="513"/>
      <c r="W185" s="274"/>
      <c r="X185" s="274"/>
      <c r="Y185" s="274"/>
      <c r="Z185" s="274"/>
      <c r="AA185" s="274"/>
      <c r="AB185" s="270">
        <v>1</v>
      </c>
      <c r="AC185" s="523" t="s">
        <v>415</v>
      </c>
      <c r="AD185" s="270"/>
      <c r="AE185" s="270"/>
      <c r="AF185" s="270"/>
      <c r="AG185" s="270"/>
      <c r="AH185" s="1108">
        <f>S185*AB185</f>
        <v>864</v>
      </c>
      <c r="AI185" s="1109"/>
      <c r="AJ185" s="1109"/>
      <c r="AK185" s="1110"/>
      <c r="AL185" s="1268" t="s">
        <v>759</v>
      </c>
      <c r="AM185" s="1140"/>
      <c r="AN185" s="1256" t="s">
        <v>759</v>
      </c>
      <c r="AO185" s="1257"/>
      <c r="AP185" s="1257"/>
      <c r="AQ185" s="1258"/>
      <c r="AR185" s="1253" t="s">
        <v>759</v>
      </c>
      <c r="AS185" s="1254"/>
      <c r="AT185" s="1254"/>
      <c r="AU185" s="1254"/>
      <c r="AV185" s="1255"/>
      <c r="AW185" s="243"/>
      <c r="AX185" s="243"/>
    </row>
    <row r="186" spans="2:50" ht="20.100000000000001" customHeight="1" thickBot="1">
      <c r="B186" s="1225"/>
      <c r="C186" s="1251"/>
      <c r="D186" s="1252"/>
      <c r="E186" s="1269" t="s">
        <v>761</v>
      </c>
      <c r="F186" s="1236"/>
      <c r="G186" s="1236"/>
      <c r="H186" s="1236"/>
      <c r="I186" s="276" t="s">
        <v>418</v>
      </c>
      <c r="J186" s="270"/>
      <c r="K186" s="270"/>
      <c r="L186" s="270"/>
      <c r="M186" s="270"/>
      <c r="N186" s="270"/>
      <c r="O186" s="270"/>
      <c r="P186" s="270"/>
      <c r="Q186" s="275"/>
      <c r="R186" s="1137">
        <f>R169</f>
        <v>0</v>
      </c>
      <c r="S186" s="1137"/>
      <c r="T186" s="270" t="s">
        <v>417</v>
      </c>
      <c r="U186" s="270"/>
      <c r="V186" s="274"/>
      <c r="W186" s="274"/>
      <c r="X186" s="274"/>
      <c r="Y186" s="274"/>
      <c r="Z186" s="274"/>
      <c r="AA186" s="273"/>
      <c r="AB186" s="271">
        <v>1</v>
      </c>
      <c r="AC186" s="272" t="s">
        <v>415</v>
      </c>
      <c r="AD186" s="271"/>
      <c r="AE186" s="271"/>
      <c r="AF186" s="271"/>
      <c r="AG186" s="270"/>
      <c r="AH186" s="1108">
        <f>R186*AB186</f>
        <v>0</v>
      </c>
      <c r="AI186" s="1109"/>
      <c r="AJ186" s="1109"/>
      <c r="AK186" s="1110"/>
      <c r="AL186" s="1282" t="s">
        <v>759</v>
      </c>
      <c r="AM186" s="1283"/>
      <c r="AN186" s="1284" t="s">
        <v>759</v>
      </c>
      <c r="AO186" s="1285"/>
      <c r="AP186" s="1285"/>
      <c r="AQ186" s="1286"/>
      <c r="AR186" s="1287" t="s">
        <v>759</v>
      </c>
      <c r="AS186" s="1288"/>
      <c r="AT186" s="1288"/>
      <c r="AU186" s="1288"/>
      <c r="AV186" s="1289"/>
      <c r="AW186" s="243"/>
      <c r="AX186" s="243"/>
    </row>
    <row r="187" spans="2:50" ht="13.5" customHeight="1">
      <c r="B187" s="1091" t="s">
        <v>448</v>
      </c>
      <c r="C187" s="921"/>
      <c r="D187" s="921"/>
      <c r="E187" s="920" t="s">
        <v>323</v>
      </c>
      <c r="F187" s="921"/>
      <c r="G187" s="921"/>
      <c r="H187" s="922"/>
      <c r="I187" s="920" t="s">
        <v>447</v>
      </c>
      <c r="J187" s="921"/>
      <c r="K187" s="921"/>
      <c r="L187" s="921"/>
      <c r="M187" s="921"/>
      <c r="N187" s="921"/>
      <c r="O187" s="921"/>
      <c r="P187" s="921"/>
      <c r="Q187" s="922"/>
      <c r="R187" s="920" t="s">
        <v>446</v>
      </c>
      <c r="S187" s="921"/>
      <c r="T187" s="921"/>
      <c r="U187" s="921"/>
      <c r="V187" s="921"/>
      <c r="W187" s="921"/>
      <c r="X187" s="921"/>
      <c r="Y187" s="921"/>
      <c r="Z187" s="921"/>
      <c r="AA187" s="921"/>
      <c r="AB187" s="921"/>
      <c r="AC187" s="921"/>
      <c r="AD187" s="921"/>
      <c r="AE187" s="921"/>
      <c r="AF187" s="921"/>
      <c r="AG187" s="922"/>
      <c r="AH187" s="920" t="s">
        <v>445</v>
      </c>
      <c r="AI187" s="921"/>
      <c r="AJ187" s="921"/>
      <c r="AK187" s="1092"/>
      <c r="AL187" s="1103" t="s">
        <v>323</v>
      </c>
      <c r="AM187" s="1104"/>
      <c r="AN187" s="914" t="s">
        <v>444</v>
      </c>
      <c r="AO187" s="915"/>
      <c r="AP187" s="915"/>
      <c r="AQ187" s="1105"/>
      <c r="AR187" s="914" t="s">
        <v>443</v>
      </c>
      <c r="AS187" s="915"/>
      <c r="AT187" s="915"/>
      <c r="AU187" s="915"/>
      <c r="AV187" s="916"/>
      <c r="AW187" s="243"/>
      <c r="AX187" s="243"/>
    </row>
    <row r="188" spans="2:50" ht="13.5" customHeight="1">
      <c r="B188" s="1223" t="s">
        <v>755</v>
      </c>
      <c r="C188" s="1270" t="s">
        <v>442</v>
      </c>
      <c r="D188" s="1270"/>
      <c r="E188" s="1242" t="s">
        <v>441</v>
      </c>
      <c r="F188" s="1242"/>
      <c r="G188" s="1242"/>
      <c r="H188" s="1242"/>
      <c r="I188" s="276" t="s">
        <v>418</v>
      </c>
      <c r="J188" s="270"/>
      <c r="K188" s="270"/>
      <c r="L188" s="270"/>
      <c r="M188" s="270"/>
      <c r="N188" s="270"/>
      <c r="O188" s="270"/>
      <c r="P188" s="270"/>
      <c r="Q188" s="275"/>
      <c r="R188" s="1106">
        <f>IF(AJ16+AJ18+AJ20+AJ22=0,0,1614.86)</f>
        <v>1614.86</v>
      </c>
      <c r="S188" s="1106"/>
      <c r="T188" s="270" t="s">
        <v>438</v>
      </c>
      <c r="U188" s="270"/>
      <c r="V188" s="270"/>
      <c r="W188" s="1234">
        <f>W30</f>
        <v>11.54</v>
      </c>
      <c r="X188" s="1234"/>
      <c r="Y188" s="270" t="s">
        <v>437</v>
      </c>
      <c r="Z188" s="270"/>
      <c r="AA188" s="270">
        <v>1</v>
      </c>
      <c r="AB188" s="270" t="s">
        <v>436</v>
      </c>
      <c r="AC188" s="270"/>
      <c r="AD188" s="302">
        <v>0.85</v>
      </c>
      <c r="AE188" s="270" t="s">
        <v>435</v>
      </c>
      <c r="AF188" s="270"/>
      <c r="AG188" s="270"/>
      <c r="AH188" s="1108">
        <f>R188*W188*AA188*AD188</f>
        <v>15840.161739999998</v>
      </c>
      <c r="AI188" s="1109"/>
      <c r="AJ188" s="1109"/>
      <c r="AK188" s="1110"/>
      <c r="AL188" s="1111" t="s">
        <v>314</v>
      </c>
      <c r="AM188" s="1112"/>
      <c r="AN188" s="1123">
        <v>0.65</v>
      </c>
      <c r="AO188" s="1124"/>
      <c r="AP188" s="1046" t="s">
        <v>440</v>
      </c>
      <c r="AQ188" s="1047"/>
      <c r="AR188" s="1050">
        <f>AN188*AB191/1000</f>
        <v>0.87047999999999992</v>
      </c>
      <c r="AS188" s="1051"/>
      <c r="AT188" s="1051"/>
      <c r="AU188" s="1046" t="s">
        <v>403</v>
      </c>
      <c r="AV188" s="1054"/>
      <c r="AW188" s="243"/>
      <c r="AX188" s="243"/>
    </row>
    <row r="189" spans="2:50" ht="13.5" customHeight="1">
      <c r="B189" s="1224"/>
      <c r="C189" s="1271"/>
      <c r="D189" s="1271"/>
      <c r="E189" s="1273"/>
      <c r="F189" s="1273"/>
      <c r="G189" s="1273"/>
      <c r="H189" s="1273"/>
      <c r="I189" s="1120" t="s">
        <v>739</v>
      </c>
      <c r="J189" s="1114"/>
      <c r="K189" s="1121"/>
      <c r="L189" s="1122" t="s">
        <v>747</v>
      </c>
      <c r="M189" s="1114"/>
      <c r="N189" s="1114"/>
      <c r="O189" s="1121"/>
      <c r="P189" s="1115" t="s">
        <v>746</v>
      </c>
      <c r="Q189" s="1116"/>
      <c r="R189" s="299" t="s">
        <v>428</v>
      </c>
      <c r="S189" s="298">
        <f>IF(P189="夏季",16.94,15.87)</f>
        <v>15.87</v>
      </c>
      <c r="T189" s="297" t="s">
        <v>427</v>
      </c>
      <c r="U189" s="296">
        <f>U182</f>
        <v>-3.26</v>
      </c>
      <c r="V189" s="297" t="s">
        <v>427</v>
      </c>
      <c r="W189" s="296">
        <f>W182</f>
        <v>2.9</v>
      </c>
      <c r="X189" s="295" t="s">
        <v>431</v>
      </c>
      <c r="Y189" s="269" t="s">
        <v>426</v>
      </c>
      <c r="Z189" s="295"/>
      <c r="AA189" s="294"/>
      <c r="AB189" s="1060">
        <f>AF$17+AF$19+AF$23</f>
        <v>1339.1999999999998</v>
      </c>
      <c r="AC189" s="1060"/>
      <c r="AD189" s="258" t="s">
        <v>430</v>
      </c>
      <c r="AE189" s="258"/>
      <c r="AF189" s="258"/>
      <c r="AG189" s="293"/>
      <c r="AH189" s="1057">
        <f>(S189+U189+W189)*AB189</f>
        <v>20770.991999999998</v>
      </c>
      <c r="AI189" s="1058"/>
      <c r="AJ189" s="1058"/>
      <c r="AK189" s="1059"/>
      <c r="AL189" s="1113"/>
      <c r="AM189" s="1114"/>
      <c r="AN189" s="1125"/>
      <c r="AO189" s="1126"/>
      <c r="AP189" s="1048"/>
      <c r="AQ189" s="1049"/>
      <c r="AR189" s="1052"/>
      <c r="AS189" s="1053"/>
      <c r="AT189" s="1053"/>
      <c r="AU189" s="1048"/>
      <c r="AV189" s="1055"/>
      <c r="AW189" s="243"/>
      <c r="AX189" s="243"/>
    </row>
    <row r="190" spans="2:50" ht="13.5" customHeight="1">
      <c r="B190" s="1224"/>
      <c r="C190" s="1271"/>
      <c r="D190" s="1271"/>
      <c r="E190" s="1273"/>
      <c r="F190" s="1273"/>
      <c r="G190" s="1273"/>
      <c r="H190" s="1273"/>
      <c r="I190" s="524"/>
      <c r="J190" s="517"/>
      <c r="K190" s="517"/>
      <c r="L190" s="515"/>
      <c r="M190" s="515"/>
      <c r="N190" s="515"/>
      <c r="O190" s="515"/>
      <c r="P190" s="515"/>
      <c r="Q190" s="519"/>
      <c r="R190" s="289"/>
      <c r="S190" s="288" t="s">
        <v>425</v>
      </c>
      <c r="T190" s="286"/>
      <c r="U190" s="287" t="s">
        <v>424</v>
      </c>
      <c r="V190" s="286"/>
      <c r="W190" s="285" t="s">
        <v>423</v>
      </c>
      <c r="Y190" s="284"/>
      <c r="AA190" s="109"/>
      <c r="AB190" s="521"/>
      <c r="AC190" s="521"/>
      <c r="AD190" s="282"/>
      <c r="AE190" s="282"/>
      <c r="AF190" s="282"/>
      <c r="AG190" s="516"/>
      <c r="AH190" s="819"/>
      <c r="AI190" s="820"/>
      <c r="AJ190" s="820"/>
      <c r="AK190" s="821"/>
      <c r="AL190" s="1113"/>
      <c r="AM190" s="1114"/>
      <c r="AN190" s="1125"/>
      <c r="AO190" s="1126"/>
      <c r="AP190" s="1048"/>
      <c r="AQ190" s="1049"/>
      <c r="AR190" s="1052"/>
      <c r="AS190" s="1053"/>
      <c r="AT190" s="1053"/>
      <c r="AU190" s="1048"/>
      <c r="AV190" s="1055"/>
      <c r="AW190" s="243"/>
      <c r="AX190" s="243"/>
    </row>
    <row r="191" spans="2:50" ht="13.5" customHeight="1">
      <c r="B191" s="1224"/>
      <c r="C191" s="1272"/>
      <c r="D191" s="1272"/>
      <c r="E191" s="1240" t="s">
        <v>405</v>
      </c>
      <c r="F191" s="1240"/>
      <c r="G191" s="1240"/>
      <c r="H191" s="1240"/>
      <c r="I191" s="268"/>
      <c r="J191" s="262"/>
      <c r="K191" s="262"/>
      <c r="L191" s="262"/>
      <c r="M191" s="262"/>
      <c r="N191" s="262"/>
      <c r="O191" s="262"/>
      <c r="P191" s="262"/>
      <c r="Q191" s="267"/>
      <c r="R191" s="266"/>
      <c r="S191" s="266"/>
      <c r="T191" s="263"/>
      <c r="U191" s="262"/>
      <c r="V191" s="262"/>
      <c r="W191" s="265"/>
      <c r="X191" s="520"/>
      <c r="Y191" s="520"/>
      <c r="Z191" s="277"/>
      <c r="AA191" s="303"/>
      <c r="AB191" s="1056">
        <f>SUM(AB189:AC189)</f>
        <v>1339.1999999999998</v>
      </c>
      <c r="AC191" s="1056"/>
      <c r="AD191" s="279" t="s">
        <v>422</v>
      </c>
      <c r="AE191" s="263"/>
      <c r="AF191" s="263"/>
      <c r="AG191" s="262"/>
      <c r="AH191" s="825">
        <f>SUM(AH188:AK189)</f>
        <v>36611.153739999994</v>
      </c>
      <c r="AI191" s="826"/>
      <c r="AJ191" s="826"/>
      <c r="AK191" s="827"/>
      <c r="AL191" s="1113"/>
      <c r="AM191" s="1114"/>
      <c r="AN191" s="1125"/>
      <c r="AO191" s="1126"/>
      <c r="AP191" s="1048"/>
      <c r="AQ191" s="1049"/>
      <c r="AR191" s="1052"/>
      <c r="AS191" s="1053"/>
      <c r="AT191" s="1053"/>
      <c r="AU191" s="1048"/>
      <c r="AV191" s="1055"/>
      <c r="AW191" s="243"/>
      <c r="AX191" s="243"/>
    </row>
    <row r="192" spans="2:50" ht="26.1" customHeight="1">
      <c r="B192" s="1224"/>
      <c r="C192" s="1280" t="s">
        <v>757</v>
      </c>
      <c r="D192" s="1280"/>
      <c r="E192" s="1261" t="s">
        <v>758</v>
      </c>
      <c r="F192" s="1242"/>
      <c r="G192" s="1242"/>
      <c r="H192" s="1242"/>
      <c r="I192" s="276" t="s">
        <v>418</v>
      </c>
      <c r="J192" s="270"/>
      <c r="K192" s="270"/>
      <c r="L192" s="270"/>
      <c r="M192" s="270"/>
      <c r="N192" s="270"/>
      <c r="O192" s="270"/>
      <c r="P192" s="270"/>
      <c r="Q192" s="275"/>
      <c r="R192" s="509" t="s">
        <v>720</v>
      </c>
      <c r="S192" s="1134">
        <f>IF(AH24+AH25=0,0,IF('様式11-5'!X$1="LPG",0,864))</f>
        <v>864</v>
      </c>
      <c r="T192" s="1134"/>
      <c r="U192" s="270" t="s">
        <v>417</v>
      </c>
      <c r="V192" s="513"/>
      <c r="W192" s="274"/>
      <c r="X192" s="274"/>
      <c r="Y192" s="274"/>
      <c r="Z192" s="274"/>
      <c r="AA192" s="274"/>
      <c r="AB192" s="270">
        <v>1</v>
      </c>
      <c r="AC192" s="523" t="s">
        <v>415</v>
      </c>
      <c r="AD192" s="270"/>
      <c r="AE192" s="270"/>
      <c r="AF192" s="270"/>
      <c r="AG192" s="270"/>
      <c r="AH192" s="1108">
        <f>S192*AB192</f>
        <v>864</v>
      </c>
      <c r="AI192" s="1109"/>
      <c r="AJ192" s="1109"/>
      <c r="AK192" s="1110"/>
      <c r="AL192" s="1268" t="s">
        <v>759</v>
      </c>
      <c r="AM192" s="1140"/>
      <c r="AN192" s="1256" t="s">
        <v>759</v>
      </c>
      <c r="AO192" s="1257"/>
      <c r="AP192" s="1257"/>
      <c r="AQ192" s="1258"/>
      <c r="AR192" s="1253" t="s">
        <v>759</v>
      </c>
      <c r="AS192" s="1254"/>
      <c r="AT192" s="1254"/>
      <c r="AU192" s="1254"/>
      <c r="AV192" s="1255"/>
      <c r="AW192" s="243"/>
      <c r="AX192" s="243"/>
    </row>
    <row r="193" spans="2:50" ht="20.100000000000001" customHeight="1" thickBot="1">
      <c r="B193" s="1224"/>
      <c r="C193" s="1281"/>
      <c r="D193" s="1281"/>
      <c r="E193" s="1261" t="s">
        <v>761</v>
      </c>
      <c r="F193" s="1261"/>
      <c r="G193" s="1261"/>
      <c r="H193" s="1261"/>
      <c r="I193" s="527" t="s">
        <v>418</v>
      </c>
      <c r="J193" s="528"/>
      <c r="K193" s="528"/>
      <c r="L193" s="528"/>
      <c r="M193" s="528"/>
      <c r="N193" s="528"/>
      <c r="O193" s="528"/>
      <c r="P193" s="528"/>
      <c r="Q193" s="511"/>
      <c r="R193" s="1276">
        <f>R186</f>
        <v>0</v>
      </c>
      <c r="S193" s="1276"/>
      <c r="T193" s="528" t="s">
        <v>417</v>
      </c>
      <c r="U193" s="528"/>
      <c r="V193" s="529"/>
      <c r="W193" s="529"/>
      <c r="X193" s="529"/>
      <c r="Y193" s="529"/>
      <c r="Z193" s="529"/>
      <c r="AA193" s="530"/>
      <c r="AB193" s="531">
        <v>1</v>
      </c>
      <c r="AC193" s="532" t="s">
        <v>415</v>
      </c>
      <c r="AD193" s="531"/>
      <c r="AE193" s="531"/>
      <c r="AF193" s="531"/>
      <c r="AG193" s="528"/>
      <c r="AH193" s="1277">
        <f>R193*AB193</f>
        <v>0</v>
      </c>
      <c r="AI193" s="1278"/>
      <c r="AJ193" s="1278"/>
      <c r="AK193" s="1279"/>
      <c r="AL193" s="1282" t="s">
        <v>759</v>
      </c>
      <c r="AM193" s="1283"/>
      <c r="AN193" s="1284" t="s">
        <v>759</v>
      </c>
      <c r="AO193" s="1285"/>
      <c r="AP193" s="1285"/>
      <c r="AQ193" s="1286"/>
      <c r="AR193" s="1287" t="s">
        <v>759</v>
      </c>
      <c r="AS193" s="1288"/>
      <c r="AT193" s="1288"/>
      <c r="AU193" s="1288"/>
      <c r="AV193" s="1289"/>
      <c r="AW193" s="243"/>
      <c r="AX193" s="243"/>
    </row>
    <row r="194" spans="2:50" ht="13.5" customHeight="1">
      <c r="B194" s="522"/>
      <c r="C194" s="522"/>
      <c r="D194" s="522"/>
      <c r="E194" s="533"/>
      <c r="F194" s="533"/>
      <c r="G194" s="533"/>
      <c r="H194" s="533"/>
      <c r="I194" s="534"/>
      <c r="J194" s="534"/>
      <c r="K194" s="534"/>
      <c r="L194" s="534"/>
      <c r="M194" s="534"/>
      <c r="N194" s="534"/>
      <c r="O194" s="534"/>
      <c r="P194" s="534"/>
      <c r="Q194" s="534"/>
      <c r="R194" s="535"/>
      <c r="S194" s="535"/>
      <c r="T194" s="534"/>
      <c r="U194" s="534"/>
      <c r="V194" s="536"/>
      <c r="W194" s="536"/>
      <c r="X194" s="536"/>
      <c r="Y194" s="536"/>
      <c r="Z194" s="536"/>
      <c r="AA194" s="537"/>
      <c r="AB194" s="538"/>
      <c r="AC194" s="539"/>
      <c r="AD194" s="538"/>
      <c r="AE194" s="538"/>
      <c r="AF194" s="538"/>
      <c r="AG194" s="534"/>
      <c r="AH194" s="540"/>
      <c r="AI194" s="540"/>
      <c r="AJ194" s="540"/>
      <c r="AK194" s="540"/>
      <c r="AL194" s="554"/>
      <c r="AM194" s="522"/>
      <c r="AN194" s="541"/>
      <c r="AO194" s="541"/>
      <c r="AP194" s="541"/>
      <c r="AQ194" s="541"/>
      <c r="AR194" s="542"/>
      <c r="AS194" s="542"/>
      <c r="AT194" s="542"/>
      <c r="AU194" s="542"/>
      <c r="AV194" s="542"/>
      <c r="AW194" s="243"/>
      <c r="AX194" s="243"/>
    </row>
    <row r="195" spans="2:50" ht="13.5" customHeight="1" thickBot="1">
      <c r="B195" s="555" t="s">
        <v>762</v>
      </c>
      <c r="C195" s="525"/>
      <c r="D195" s="525"/>
      <c r="E195" s="543"/>
      <c r="F195" s="543"/>
      <c r="G195" s="543"/>
      <c r="H195" s="543"/>
      <c r="I195" s="544"/>
      <c r="J195" s="544"/>
      <c r="K195" s="544"/>
      <c r="L195" s="544"/>
      <c r="M195" s="544"/>
      <c r="N195" s="544"/>
      <c r="O195" s="544"/>
      <c r="P195" s="544"/>
      <c r="Q195" s="544"/>
      <c r="R195" s="545"/>
      <c r="S195" s="545"/>
      <c r="T195" s="544"/>
      <c r="U195" s="544"/>
      <c r="V195" s="546"/>
      <c r="W195" s="546"/>
      <c r="X195" s="546"/>
      <c r="Y195" s="546"/>
      <c r="Z195" s="546"/>
      <c r="AA195" s="547"/>
      <c r="AB195" s="548"/>
      <c r="AC195" s="549"/>
      <c r="AD195" s="548"/>
      <c r="AE195" s="548"/>
      <c r="AF195" s="548"/>
      <c r="AG195" s="544"/>
      <c r="AH195" s="550"/>
      <c r="AI195" s="550"/>
      <c r="AJ195" s="550"/>
      <c r="AK195" s="550"/>
      <c r="AL195" s="553"/>
      <c r="AM195" s="525"/>
      <c r="AN195" s="551"/>
      <c r="AO195" s="551"/>
      <c r="AP195" s="551"/>
      <c r="AQ195" s="551"/>
      <c r="AR195" s="552"/>
      <c r="AS195" s="552"/>
      <c r="AT195" s="552"/>
      <c r="AU195" s="552"/>
      <c r="AV195" s="552"/>
      <c r="AW195" s="243"/>
      <c r="AX195" s="243"/>
    </row>
    <row r="196" spans="2:50">
      <c r="B196" s="1091" t="s">
        <v>448</v>
      </c>
      <c r="C196" s="921"/>
      <c r="D196" s="921"/>
      <c r="E196" s="920" t="s">
        <v>323</v>
      </c>
      <c r="F196" s="921"/>
      <c r="G196" s="921"/>
      <c r="H196" s="922"/>
      <c r="I196" s="920" t="s">
        <v>447</v>
      </c>
      <c r="J196" s="921"/>
      <c r="K196" s="921"/>
      <c r="L196" s="921"/>
      <c r="M196" s="921"/>
      <c r="N196" s="921"/>
      <c r="O196" s="921"/>
      <c r="P196" s="921"/>
      <c r="Q196" s="922"/>
      <c r="R196" s="920" t="s">
        <v>446</v>
      </c>
      <c r="S196" s="921"/>
      <c r="T196" s="921"/>
      <c r="U196" s="921"/>
      <c r="V196" s="921"/>
      <c r="W196" s="921"/>
      <c r="X196" s="921"/>
      <c r="Y196" s="921"/>
      <c r="Z196" s="921"/>
      <c r="AA196" s="921"/>
      <c r="AB196" s="921"/>
      <c r="AC196" s="921"/>
      <c r="AD196" s="921"/>
      <c r="AE196" s="921"/>
      <c r="AF196" s="921"/>
      <c r="AG196" s="922"/>
      <c r="AH196" s="920" t="s">
        <v>445</v>
      </c>
      <c r="AI196" s="921"/>
      <c r="AJ196" s="921"/>
      <c r="AK196" s="1092"/>
      <c r="AL196" s="1103" t="s">
        <v>323</v>
      </c>
      <c r="AM196" s="1104"/>
      <c r="AN196" s="914" t="s">
        <v>444</v>
      </c>
      <c r="AO196" s="915"/>
      <c r="AP196" s="915"/>
      <c r="AQ196" s="1105"/>
      <c r="AR196" s="914" t="s">
        <v>443</v>
      </c>
      <c r="AS196" s="915"/>
      <c r="AT196" s="915"/>
      <c r="AU196" s="915"/>
      <c r="AV196" s="916"/>
      <c r="AW196" s="243"/>
      <c r="AX196" s="243"/>
    </row>
    <row r="197" spans="2:50">
      <c r="B197" s="1111" t="s">
        <v>442</v>
      </c>
      <c r="C197" s="1112"/>
      <c r="D197" s="1147"/>
      <c r="E197" s="813" t="s">
        <v>441</v>
      </c>
      <c r="F197" s="814"/>
      <c r="G197" s="814"/>
      <c r="H197" s="815"/>
      <c r="I197" s="276" t="s">
        <v>418</v>
      </c>
      <c r="J197" s="270"/>
      <c r="K197" s="270"/>
      <c r="L197" s="270"/>
      <c r="M197" s="270"/>
      <c r="N197" s="270"/>
      <c r="O197" s="270"/>
      <c r="P197" s="270"/>
      <c r="Q197" s="275"/>
      <c r="R197" s="1106"/>
      <c r="S197" s="1106"/>
      <c r="T197" s="270"/>
      <c r="U197" s="270"/>
      <c r="V197" s="270"/>
      <c r="W197" s="1107"/>
      <c r="X197" s="1107"/>
      <c r="Y197" s="270"/>
      <c r="Z197" s="270"/>
      <c r="AA197" s="270"/>
      <c r="AB197" s="270"/>
      <c r="AC197" s="270"/>
      <c r="AD197" s="302"/>
      <c r="AE197" s="270"/>
      <c r="AF197" s="270"/>
      <c r="AG197" s="270"/>
      <c r="AH197" s="1108">
        <f>AH30+AH49+AH68+AH72+AH91+AH98+AH105+AH124+AH143+AH162+AH181+AH188</f>
        <v>190081.94088000001</v>
      </c>
      <c r="AI197" s="1109"/>
      <c r="AJ197" s="1109"/>
      <c r="AK197" s="1110"/>
      <c r="AL197" s="1111" t="s">
        <v>314</v>
      </c>
      <c r="AM197" s="1112"/>
      <c r="AN197" s="1123">
        <v>0.65</v>
      </c>
      <c r="AO197" s="1124"/>
      <c r="AP197" s="1046" t="s">
        <v>440</v>
      </c>
      <c r="AQ197" s="1047"/>
      <c r="AR197" s="1050">
        <f>AN197*AB203/1000</f>
        <v>13.482861599999998</v>
      </c>
      <c r="AS197" s="1051"/>
      <c r="AT197" s="1051"/>
      <c r="AU197" s="1046" t="s">
        <v>403</v>
      </c>
      <c r="AV197" s="1054"/>
      <c r="AW197" s="526"/>
      <c r="AX197" s="243"/>
    </row>
    <row r="198" spans="2:50">
      <c r="B198" s="1113"/>
      <c r="C198" s="1114"/>
      <c r="D198" s="1148"/>
      <c r="E198" s="816"/>
      <c r="F198" s="817"/>
      <c r="G198" s="817"/>
      <c r="H198" s="818"/>
      <c r="I198" s="1117" t="s">
        <v>410</v>
      </c>
      <c r="J198" s="1118"/>
      <c r="K198" s="1119"/>
      <c r="L198" s="1115" t="s">
        <v>434</v>
      </c>
      <c r="M198" s="1118"/>
      <c r="N198" s="1118"/>
      <c r="O198" s="1119"/>
      <c r="P198" s="1115" t="s">
        <v>433</v>
      </c>
      <c r="Q198" s="1116"/>
      <c r="R198" s="299"/>
      <c r="S198" s="298"/>
      <c r="T198" s="297"/>
      <c r="U198" s="296"/>
      <c r="V198" s="297"/>
      <c r="W198" s="296"/>
      <c r="X198" s="295"/>
      <c r="Y198" s="269"/>
      <c r="Z198" s="295"/>
      <c r="AA198" s="294"/>
      <c r="AB198" s="1060">
        <f>AB50+AB73</f>
        <v>4468.5439999999999</v>
      </c>
      <c r="AC198" s="1060"/>
      <c r="AD198" s="258" t="s">
        <v>430</v>
      </c>
      <c r="AE198" s="258"/>
      <c r="AF198" s="258"/>
      <c r="AG198" s="293"/>
      <c r="AH198" s="1057">
        <f>AH50+AH73</f>
        <v>74088.459520000004</v>
      </c>
      <c r="AI198" s="1058"/>
      <c r="AJ198" s="1058"/>
      <c r="AK198" s="1059"/>
      <c r="AL198" s="1113"/>
      <c r="AM198" s="1114"/>
      <c r="AN198" s="1125"/>
      <c r="AO198" s="1126"/>
      <c r="AP198" s="1048"/>
      <c r="AQ198" s="1049"/>
      <c r="AR198" s="1052"/>
      <c r="AS198" s="1053"/>
      <c r="AT198" s="1053"/>
      <c r="AU198" s="1048"/>
      <c r="AV198" s="1055"/>
      <c r="AW198" s="526"/>
      <c r="AX198" s="526"/>
    </row>
    <row r="199" spans="2:50">
      <c r="B199" s="1113"/>
      <c r="C199" s="1114"/>
      <c r="D199" s="1148"/>
      <c r="E199" s="816"/>
      <c r="F199" s="817"/>
      <c r="G199" s="817"/>
      <c r="H199" s="818"/>
      <c r="I199" s="1120"/>
      <c r="J199" s="1114"/>
      <c r="K199" s="1121"/>
      <c r="L199" s="1122"/>
      <c r="M199" s="1114"/>
      <c r="N199" s="1114"/>
      <c r="O199" s="1121"/>
      <c r="P199" s="1115" t="s">
        <v>414</v>
      </c>
      <c r="Q199" s="1116"/>
      <c r="R199" s="299"/>
      <c r="S199" s="298"/>
      <c r="T199" s="297"/>
      <c r="U199" s="296"/>
      <c r="V199" s="297"/>
      <c r="W199" s="296"/>
      <c r="X199" s="295"/>
      <c r="Y199" s="269"/>
      <c r="Z199" s="295"/>
      <c r="AA199" s="294"/>
      <c r="AB199" s="1060">
        <f>AB31</f>
        <v>2218.3199999999997</v>
      </c>
      <c r="AC199" s="1060"/>
      <c r="AD199" s="258" t="s">
        <v>430</v>
      </c>
      <c r="AE199" s="258"/>
      <c r="AF199" s="258"/>
      <c r="AG199" s="293"/>
      <c r="AH199" s="1057">
        <f>AH31</f>
        <v>34406.143199999999</v>
      </c>
      <c r="AI199" s="1058"/>
      <c r="AJ199" s="1058"/>
      <c r="AK199" s="1059"/>
      <c r="AL199" s="1113"/>
      <c r="AM199" s="1114"/>
      <c r="AN199" s="1125"/>
      <c r="AO199" s="1126"/>
      <c r="AP199" s="1048"/>
      <c r="AQ199" s="1049"/>
      <c r="AR199" s="1052"/>
      <c r="AS199" s="1053"/>
      <c r="AT199" s="1053"/>
      <c r="AU199" s="1048"/>
      <c r="AV199" s="1055"/>
      <c r="AW199" s="526"/>
      <c r="AX199" s="243"/>
    </row>
    <row r="200" spans="2:50">
      <c r="B200" s="1113"/>
      <c r="C200" s="1114"/>
      <c r="D200" s="1148"/>
      <c r="E200" s="816"/>
      <c r="F200" s="817"/>
      <c r="G200" s="817"/>
      <c r="H200" s="818"/>
      <c r="I200" s="1120"/>
      <c r="J200" s="1114"/>
      <c r="K200" s="1121"/>
      <c r="L200" s="1115" t="s">
        <v>432</v>
      </c>
      <c r="M200" s="1118"/>
      <c r="N200" s="1118"/>
      <c r="O200" s="1119"/>
      <c r="P200" s="1115" t="s">
        <v>414</v>
      </c>
      <c r="Q200" s="1116"/>
      <c r="R200" s="289"/>
      <c r="S200" s="301"/>
      <c r="T200" s="300"/>
      <c r="U200" s="296"/>
      <c r="V200" s="300"/>
      <c r="W200" s="243"/>
      <c r="Y200" s="284"/>
      <c r="AA200" s="109"/>
      <c r="AB200" s="1090">
        <f>AB106+AB125+AB144+AB163</f>
        <v>8785.5999999999985</v>
      </c>
      <c r="AC200" s="1090"/>
      <c r="AD200" s="282" t="s">
        <v>430</v>
      </c>
      <c r="AE200" s="282"/>
      <c r="AF200" s="282"/>
      <c r="AG200" s="281"/>
      <c r="AH200" s="1057">
        <f>AH106+AH125+AH144+AH163</f>
        <v>136264.65599999999</v>
      </c>
      <c r="AI200" s="1058"/>
      <c r="AJ200" s="1058"/>
      <c r="AK200" s="1059"/>
      <c r="AL200" s="1113"/>
      <c r="AM200" s="1114"/>
      <c r="AN200" s="1125"/>
      <c r="AO200" s="1126"/>
      <c r="AP200" s="1048"/>
      <c r="AQ200" s="1049"/>
      <c r="AR200" s="1052"/>
      <c r="AS200" s="1053"/>
      <c r="AT200" s="1053"/>
      <c r="AU200" s="1048"/>
      <c r="AV200" s="1055"/>
      <c r="AW200" s="526"/>
      <c r="AX200" s="243"/>
    </row>
    <row r="201" spans="2:50">
      <c r="B201" s="1113"/>
      <c r="C201" s="1114"/>
      <c r="D201" s="1148"/>
      <c r="E201" s="816"/>
      <c r="F201" s="817"/>
      <c r="G201" s="817"/>
      <c r="H201" s="818"/>
      <c r="I201" s="1120"/>
      <c r="J201" s="1114"/>
      <c r="K201" s="1121"/>
      <c r="L201" s="1115" t="s">
        <v>429</v>
      </c>
      <c r="M201" s="1118"/>
      <c r="N201" s="1118"/>
      <c r="O201" s="1119"/>
      <c r="P201" s="1115" t="s">
        <v>414</v>
      </c>
      <c r="Q201" s="1116"/>
      <c r="R201" s="299"/>
      <c r="S201" s="298"/>
      <c r="T201" s="297"/>
      <c r="U201" s="296"/>
      <c r="V201" s="297"/>
      <c r="W201" s="296"/>
      <c r="X201" s="295"/>
      <c r="Y201" s="269"/>
      <c r="Z201" s="295"/>
      <c r="AA201" s="294"/>
      <c r="AB201" s="1060">
        <f>AB92+AB99+AB182+AB189</f>
        <v>5270.4</v>
      </c>
      <c r="AC201" s="1060"/>
      <c r="AD201" s="258" t="s">
        <v>439</v>
      </c>
      <c r="AE201" s="258"/>
      <c r="AF201" s="258"/>
      <c r="AG201" s="293"/>
      <c r="AH201" s="1057">
        <f>AH92+AH99+AH182+AH189</f>
        <v>81743.903999999995</v>
      </c>
      <c r="AI201" s="1058"/>
      <c r="AJ201" s="1058"/>
      <c r="AK201" s="1059"/>
      <c r="AL201" s="1113"/>
      <c r="AM201" s="1114"/>
      <c r="AN201" s="1125"/>
      <c r="AO201" s="1126"/>
      <c r="AP201" s="1048"/>
      <c r="AQ201" s="1049"/>
      <c r="AR201" s="1052"/>
      <c r="AS201" s="1053"/>
      <c r="AT201" s="1053"/>
      <c r="AU201" s="1048"/>
      <c r="AV201" s="1055"/>
      <c r="AW201" s="526"/>
      <c r="AX201" s="243"/>
    </row>
    <row r="202" spans="2:50">
      <c r="B202" s="1113"/>
      <c r="C202" s="1114"/>
      <c r="D202" s="1148"/>
      <c r="E202" s="816"/>
      <c r="F202" s="817"/>
      <c r="G202" s="817"/>
      <c r="H202" s="818"/>
      <c r="I202" s="292"/>
      <c r="J202" s="261"/>
      <c r="K202" s="261"/>
      <c r="L202" s="291"/>
      <c r="M202" s="291"/>
      <c r="N202" s="291"/>
      <c r="O202" s="291"/>
      <c r="P202" s="291"/>
      <c r="Q202" s="290"/>
      <c r="R202" s="289"/>
      <c r="S202" s="288"/>
      <c r="T202" s="286"/>
      <c r="U202" s="287"/>
      <c r="V202" s="286"/>
      <c r="W202" s="285"/>
      <c r="Y202" s="284"/>
      <c r="AA202" s="109"/>
      <c r="AB202" s="283"/>
      <c r="AC202" s="283"/>
      <c r="AD202" s="282"/>
      <c r="AE202" s="282"/>
      <c r="AF202" s="282"/>
      <c r="AG202" s="281"/>
      <c r="AH202" s="819"/>
      <c r="AI202" s="820"/>
      <c r="AJ202" s="820"/>
      <c r="AK202" s="821"/>
      <c r="AL202" s="1113"/>
      <c r="AM202" s="1114"/>
      <c r="AN202" s="1125"/>
      <c r="AO202" s="1126"/>
      <c r="AP202" s="1048"/>
      <c r="AQ202" s="1049"/>
      <c r="AR202" s="1052"/>
      <c r="AS202" s="1053"/>
      <c r="AT202" s="1053"/>
      <c r="AU202" s="1048"/>
      <c r="AV202" s="1055"/>
      <c r="AW202" s="526"/>
      <c r="AX202" s="243"/>
    </row>
    <row r="203" spans="2:50">
      <c r="B203" s="1113"/>
      <c r="C203" s="1114"/>
      <c r="D203" s="1148"/>
      <c r="E203" s="822" t="s">
        <v>405</v>
      </c>
      <c r="F203" s="823"/>
      <c r="G203" s="823"/>
      <c r="H203" s="824"/>
      <c r="I203" s="268"/>
      <c r="J203" s="262"/>
      <c r="K203" s="262"/>
      <c r="L203" s="262"/>
      <c r="M203" s="262"/>
      <c r="N203" s="262"/>
      <c r="O203" s="262"/>
      <c r="P203" s="262"/>
      <c r="Q203" s="267"/>
      <c r="R203" s="266"/>
      <c r="S203" s="266"/>
      <c r="T203" s="263"/>
      <c r="U203" s="262"/>
      <c r="V203" s="262"/>
      <c r="W203" s="265"/>
      <c r="X203" s="280"/>
      <c r="Y203" s="280"/>
      <c r="Z203" s="277"/>
      <c r="AA203" s="303"/>
      <c r="AB203" s="1056">
        <f>SUM(AB198:AC202)</f>
        <v>20742.863999999998</v>
      </c>
      <c r="AC203" s="1056"/>
      <c r="AD203" s="279" t="s">
        <v>422</v>
      </c>
      <c r="AE203" s="263"/>
      <c r="AF203" s="263"/>
      <c r="AG203" s="262"/>
      <c r="AH203" s="825">
        <f>SUM(AH197:AK201)</f>
        <v>516585.10360000003</v>
      </c>
      <c r="AI203" s="826"/>
      <c r="AJ203" s="826"/>
      <c r="AK203" s="827"/>
      <c r="AL203" s="1113"/>
      <c r="AM203" s="1114"/>
      <c r="AN203" s="1125"/>
      <c r="AO203" s="1126"/>
      <c r="AP203" s="1048"/>
      <c r="AQ203" s="1049"/>
      <c r="AR203" s="1052"/>
      <c r="AS203" s="1053"/>
      <c r="AT203" s="1053"/>
      <c r="AU203" s="1048"/>
      <c r="AV203" s="1055"/>
      <c r="AW203" s="526"/>
      <c r="AX203" s="243"/>
    </row>
    <row r="204" spans="2:50">
      <c r="B204" s="1111" t="s">
        <v>421</v>
      </c>
      <c r="C204" s="1112"/>
      <c r="D204" s="1147"/>
      <c r="E204" s="1136" t="s">
        <v>420</v>
      </c>
      <c r="F204" s="814"/>
      <c r="G204" s="814"/>
      <c r="H204" s="815"/>
      <c r="I204" s="276" t="s">
        <v>418</v>
      </c>
      <c r="J204" s="270"/>
      <c r="K204" s="270"/>
      <c r="L204" s="270"/>
      <c r="M204" s="270"/>
      <c r="N204" s="270"/>
      <c r="O204" s="270"/>
      <c r="P204" s="270"/>
      <c r="Q204" s="275"/>
      <c r="R204" s="509"/>
      <c r="S204" s="1134"/>
      <c r="T204" s="1134"/>
      <c r="U204" s="270"/>
      <c r="V204" s="507"/>
      <c r="W204" s="274"/>
      <c r="X204" s="274"/>
      <c r="Y204" s="274"/>
      <c r="Z204" s="274"/>
      <c r="AA204" s="274"/>
      <c r="AB204" s="270"/>
      <c r="AC204" s="278"/>
      <c r="AD204" s="270"/>
      <c r="AE204" s="270"/>
      <c r="AF204" s="270"/>
      <c r="AG204" s="270"/>
      <c r="AH204" s="1108">
        <f>AH34+AH53+AH69+AH76+AH95+AH102+AH109+AH128+AH147+AH166+AH185+AH192</f>
        <v>22356</v>
      </c>
      <c r="AI204" s="1109"/>
      <c r="AJ204" s="1109"/>
      <c r="AK204" s="1110"/>
      <c r="AL204" s="1181" t="s">
        <v>420</v>
      </c>
      <c r="AM204" s="1112"/>
      <c r="AN204" s="1123">
        <v>2.29</v>
      </c>
      <c r="AO204" s="1124"/>
      <c r="AP204" s="1046" t="s">
        <v>419</v>
      </c>
      <c r="AQ204" s="1047"/>
      <c r="AR204" s="1050">
        <f>AN204*AB207/1000</f>
        <v>4.7813001599999998</v>
      </c>
      <c r="AS204" s="1051"/>
      <c r="AT204" s="1051"/>
      <c r="AU204" s="1141" t="s">
        <v>403</v>
      </c>
      <c r="AV204" s="1142"/>
      <c r="AW204" s="526"/>
      <c r="AX204" s="243"/>
    </row>
    <row r="205" spans="2:50">
      <c r="B205" s="1113"/>
      <c r="C205" s="1114"/>
      <c r="D205" s="1148"/>
      <c r="E205" s="816"/>
      <c r="F205" s="817"/>
      <c r="G205" s="817"/>
      <c r="H205" s="818"/>
      <c r="I205" s="260" t="s">
        <v>410</v>
      </c>
      <c r="J205" s="256"/>
      <c r="K205" s="256"/>
      <c r="L205" s="256"/>
      <c r="M205" s="256"/>
      <c r="N205" s="256"/>
      <c r="O205" s="256"/>
      <c r="P205" s="256" t="s">
        <v>414</v>
      </c>
      <c r="Q205" s="259"/>
      <c r="R205" s="299"/>
      <c r="S205" s="1135"/>
      <c r="T205" s="1135"/>
      <c r="U205" s="256"/>
      <c r="V205" s="508"/>
      <c r="W205" s="506"/>
      <c r="X205" s="502"/>
      <c r="Y205" s="503"/>
      <c r="Z205" s="518"/>
      <c r="AA205" s="557"/>
      <c r="AB205" s="1099">
        <f>Z35+Z54+Z77</f>
        <v>855.10400000000004</v>
      </c>
      <c r="AC205" s="1099"/>
      <c r="AD205" s="256" t="s">
        <v>408</v>
      </c>
      <c r="AE205" s="257"/>
      <c r="AF205" s="257"/>
      <c r="AG205" s="256"/>
      <c r="AH205" s="1127">
        <f>AH35+AH54+AH77</f>
        <v>60190.770560000004</v>
      </c>
      <c r="AI205" s="1128"/>
      <c r="AJ205" s="1128"/>
      <c r="AK205" s="1129"/>
      <c r="AL205" s="1113"/>
      <c r="AM205" s="1114"/>
      <c r="AN205" s="1125"/>
      <c r="AO205" s="1126"/>
      <c r="AP205" s="1048"/>
      <c r="AQ205" s="1049"/>
      <c r="AR205" s="1052"/>
      <c r="AS205" s="1053"/>
      <c r="AT205" s="1053"/>
      <c r="AU205" s="1143"/>
      <c r="AV205" s="1144"/>
      <c r="AW205" s="526"/>
      <c r="AX205" s="243"/>
    </row>
    <row r="206" spans="2:50">
      <c r="B206" s="1113"/>
      <c r="C206" s="1114"/>
      <c r="D206" s="1148"/>
      <c r="E206" s="816"/>
      <c r="F206" s="817"/>
      <c r="G206" s="817"/>
      <c r="H206" s="818"/>
      <c r="I206" s="260"/>
      <c r="J206" s="256"/>
      <c r="K206" s="256"/>
      <c r="L206" s="256"/>
      <c r="M206" s="256"/>
      <c r="N206" s="256"/>
      <c r="O206" s="256"/>
      <c r="P206" s="256" t="s">
        <v>413</v>
      </c>
      <c r="Q206" s="259"/>
      <c r="R206" s="510"/>
      <c r="S206" s="1135"/>
      <c r="T206" s="1135"/>
      <c r="U206" s="256"/>
      <c r="V206" s="508"/>
      <c r="W206" s="506"/>
      <c r="X206" s="502"/>
      <c r="Y206" s="503"/>
      <c r="Z206" s="557"/>
      <c r="AA206" s="557"/>
      <c r="AB206" s="1098">
        <f>Z110+Z129+Z148+Z167</f>
        <v>1232.8</v>
      </c>
      <c r="AC206" s="1098"/>
      <c r="AD206" s="256" t="s">
        <v>408</v>
      </c>
      <c r="AE206" s="257"/>
      <c r="AF206" s="257"/>
      <c r="AG206" s="256"/>
      <c r="AH206" s="1057">
        <f>AH110+AH129+AH148+AH167</f>
        <v>117568.12479999999</v>
      </c>
      <c r="AI206" s="1058"/>
      <c r="AJ206" s="1058"/>
      <c r="AK206" s="1059"/>
      <c r="AL206" s="1113"/>
      <c r="AM206" s="1114"/>
      <c r="AN206" s="1125"/>
      <c r="AO206" s="1126"/>
      <c r="AP206" s="1048"/>
      <c r="AQ206" s="1049"/>
      <c r="AR206" s="1052"/>
      <c r="AS206" s="1053"/>
      <c r="AT206" s="1053"/>
      <c r="AU206" s="1143"/>
      <c r="AV206" s="1144"/>
      <c r="AW206" s="526"/>
      <c r="AX206" s="243"/>
    </row>
    <row r="207" spans="2:50">
      <c r="B207" s="1113"/>
      <c r="C207" s="1114"/>
      <c r="D207" s="1148"/>
      <c r="E207" s="822" t="s">
        <v>405</v>
      </c>
      <c r="F207" s="823"/>
      <c r="G207" s="823"/>
      <c r="H207" s="824"/>
      <c r="I207" s="268"/>
      <c r="J207" s="262"/>
      <c r="K207" s="262"/>
      <c r="L207" s="262"/>
      <c r="M207" s="262"/>
      <c r="N207" s="262"/>
      <c r="O207" s="262"/>
      <c r="P207" s="262"/>
      <c r="Q207" s="267"/>
      <c r="R207" s="266"/>
      <c r="S207" s="266"/>
      <c r="T207" s="263"/>
      <c r="U207" s="262"/>
      <c r="V207" s="262"/>
      <c r="W207" s="265"/>
      <c r="X207" s="505"/>
      <c r="Y207" s="505"/>
      <c r="Z207" s="556"/>
      <c r="AA207" s="556"/>
      <c r="AB207" s="1097">
        <f>SUM(AB205:AB206)</f>
        <v>2087.904</v>
      </c>
      <c r="AC207" s="1097"/>
      <c r="AD207" s="277" t="s">
        <v>404</v>
      </c>
      <c r="AE207" s="263"/>
      <c r="AF207" s="263"/>
      <c r="AG207" s="262"/>
      <c r="AH207" s="825">
        <f>SUM(AH204:AK206)</f>
        <v>200114.89535999999</v>
      </c>
      <c r="AI207" s="826"/>
      <c r="AJ207" s="826"/>
      <c r="AK207" s="827"/>
      <c r="AL207" s="1130"/>
      <c r="AM207" s="1131"/>
      <c r="AN207" s="1132"/>
      <c r="AO207" s="1133"/>
      <c r="AP207" s="1093"/>
      <c r="AQ207" s="1094"/>
      <c r="AR207" s="1095"/>
      <c r="AS207" s="1096"/>
      <c r="AT207" s="1096"/>
      <c r="AU207" s="1145"/>
      <c r="AV207" s="1146"/>
      <c r="AW207" s="526"/>
      <c r="AX207" s="243"/>
    </row>
    <row r="208" spans="2:50">
      <c r="B208" s="1113"/>
      <c r="C208" s="1114"/>
      <c r="D208" s="1148"/>
      <c r="E208" s="1136" t="s">
        <v>718</v>
      </c>
      <c r="F208" s="814"/>
      <c r="G208" s="814"/>
      <c r="H208" s="815"/>
      <c r="I208" s="276" t="s">
        <v>418</v>
      </c>
      <c r="J208" s="270"/>
      <c r="K208" s="270"/>
      <c r="L208" s="270"/>
      <c r="M208" s="270"/>
      <c r="N208" s="270"/>
      <c r="O208" s="270"/>
      <c r="P208" s="270"/>
      <c r="Q208" s="275"/>
      <c r="R208" s="1137"/>
      <c r="S208" s="1137"/>
      <c r="T208" s="270"/>
      <c r="U208" s="270"/>
      <c r="V208" s="274"/>
      <c r="W208" s="274"/>
      <c r="X208" s="274"/>
      <c r="Y208" s="274"/>
      <c r="Z208" s="274"/>
      <c r="AA208" s="273"/>
      <c r="AB208" s="271"/>
      <c r="AC208" s="272"/>
      <c r="AD208" s="271"/>
      <c r="AE208" s="271"/>
      <c r="AF208" s="271"/>
      <c r="AG208" s="270"/>
      <c r="AH208" s="1108">
        <f>AH37+AH56+AH70+AH79+AH96+AH103+AH112+AH131+AH150+AH169+AH186+AH193</f>
        <v>0</v>
      </c>
      <c r="AI208" s="1109"/>
      <c r="AJ208" s="1109"/>
      <c r="AK208" s="1110"/>
      <c r="AL208" s="1113" t="s">
        <v>416</v>
      </c>
      <c r="AM208" s="1114"/>
      <c r="AN208" s="1125">
        <v>6</v>
      </c>
      <c r="AO208" s="1126"/>
      <c r="AP208" s="1048" t="s">
        <v>406</v>
      </c>
      <c r="AQ208" s="1049"/>
      <c r="AR208" s="1052">
        <f>AN208*AB210/1000</f>
        <v>0</v>
      </c>
      <c r="AS208" s="1053"/>
      <c r="AT208" s="1053"/>
      <c r="AU208" s="1143" t="s">
        <v>403</v>
      </c>
      <c r="AV208" s="1144"/>
      <c r="AW208" s="526"/>
      <c r="AX208" s="243"/>
    </row>
    <row r="209" spans="2:50">
      <c r="B209" s="1113"/>
      <c r="C209" s="1114"/>
      <c r="D209" s="1148"/>
      <c r="E209" s="816"/>
      <c r="F209" s="817"/>
      <c r="G209" s="817"/>
      <c r="H209" s="818"/>
      <c r="I209" s="260" t="s">
        <v>410</v>
      </c>
      <c r="J209" s="256"/>
      <c r="K209" s="256"/>
      <c r="L209" s="256"/>
      <c r="M209" s="256"/>
      <c r="N209" s="256"/>
      <c r="O209" s="256"/>
      <c r="P209" s="256"/>
      <c r="Q209" s="259"/>
      <c r="R209" s="1150"/>
      <c r="S209" s="1151"/>
      <c r="T209" s="256"/>
      <c r="U209" s="256"/>
      <c r="V209" s="256"/>
      <c r="W209" s="256"/>
      <c r="X209" s="1152"/>
      <c r="Y209" s="1118"/>
      <c r="Z209" s="256"/>
      <c r="AA209" s="257"/>
      <c r="AB209" s="1101">
        <f>X38+X57+X80+X113+X132+X151+X170</f>
        <v>0</v>
      </c>
      <c r="AC209" s="1102"/>
      <c r="AD209" s="256" t="s">
        <v>408</v>
      </c>
      <c r="AE209" s="257"/>
      <c r="AF209" s="257"/>
      <c r="AG209" s="256"/>
      <c r="AH209" s="1127">
        <f>AH38+AH57+AH80+AH113+AH132+AH151+AH170</f>
        <v>0</v>
      </c>
      <c r="AI209" s="1128"/>
      <c r="AJ209" s="1128"/>
      <c r="AK209" s="1129"/>
      <c r="AL209" s="1113"/>
      <c r="AM209" s="1114"/>
      <c r="AN209" s="1125"/>
      <c r="AO209" s="1126"/>
      <c r="AP209" s="1048"/>
      <c r="AQ209" s="1049"/>
      <c r="AR209" s="1052"/>
      <c r="AS209" s="1053"/>
      <c r="AT209" s="1053"/>
      <c r="AU209" s="1143"/>
      <c r="AV209" s="1144"/>
      <c r="AW209" s="526"/>
      <c r="AX209" s="243"/>
    </row>
    <row r="210" spans="2:50">
      <c r="B210" s="1130"/>
      <c r="C210" s="1131"/>
      <c r="D210" s="1149"/>
      <c r="E210" s="822" t="s">
        <v>405</v>
      </c>
      <c r="F210" s="823"/>
      <c r="G210" s="823"/>
      <c r="H210" s="824"/>
      <c r="I210" s="268"/>
      <c r="J210" s="262"/>
      <c r="K210" s="262"/>
      <c r="L210" s="262"/>
      <c r="M210" s="262"/>
      <c r="N210" s="262"/>
      <c r="O210" s="262"/>
      <c r="P210" s="262"/>
      <c r="Q210" s="267"/>
      <c r="R210" s="266"/>
      <c r="S210" s="266"/>
      <c r="T210" s="263"/>
      <c r="U210" s="262"/>
      <c r="V210" s="262"/>
      <c r="W210" s="265"/>
      <c r="X210" s="1153"/>
      <c r="Y210" s="1153"/>
      <c r="Z210" s="262"/>
      <c r="AA210" s="263"/>
      <c r="AB210" s="1100">
        <f>SUM(AB209:AC209)</f>
        <v>0</v>
      </c>
      <c r="AC210" s="1100"/>
      <c r="AD210" s="262" t="s">
        <v>404</v>
      </c>
      <c r="AE210" s="263"/>
      <c r="AF210" s="263"/>
      <c r="AG210" s="262"/>
      <c r="AH210" s="825">
        <f>SUM(AH208:AK209)</f>
        <v>0</v>
      </c>
      <c r="AI210" s="826"/>
      <c r="AJ210" s="826"/>
      <c r="AK210" s="827"/>
      <c r="AL210" s="1130"/>
      <c r="AM210" s="1131"/>
      <c r="AN210" s="1132"/>
      <c r="AO210" s="1133"/>
      <c r="AP210" s="1093"/>
      <c r="AQ210" s="1094"/>
      <c r="AR210" s="1095"/>
      <c r="AS210" s="1096"/>
      <c r="AT210" s="1096"/>
      <c r="AU210" s="1145"/>
      <c r="AV210" s="1146"/>
      <c r="AW210" s="526"/>
      <c r="AX210" s="243"/>
    </row>
    <row r="211" spans="2:50">
      <c r="B211" s="1186" t="s">
        <v>411</v>
      </c>
      <c r="C211" s="1187"/>
      <c r="D211" s="1187"/>
      <c r="E211" s="1187"/>
      <c r="F211" s="1187"/>
      <c r="G211" s="1187"/>
      <c r="H211" s="1188"/>
      <c r="I211" s="260" t="s">
        <v>410</v>
      </c>
      <c r="J211" s="256"/>
      <c r="K211" s="256"/>
      <c r="L211" s="256"/>
      <c r="M211" s="256"/>
      <c r="N211" s="256"/>
      <c r="O211" s="1194" t="s">
        <v>723</v>
      </c>
      <c r="P211" s="1194"/>
      <c r="Q211" s="511" t="s">
        <v>408</v>
      </c>
      <c r="R211" s="1176"/>
      <c r="S211" s="1176"/>
      <c r="T211" s="256"/>
      <c r="U211" s="256"/>
      <c r="V211" s="256"/>
      <c r="W211" s="256"/>
      <c r="X211" s="1152"/>
      <c r="Y211" s="1118"/>
      <c r="Z211" s="256"/>
      <c r="AA211" s="257"/>
      <c r="AB211" s="1134">
        <f>X40+X59+X82+X115+X134+X153+X172</f>
        <v>15</v>
      </c>
      <c r="AC211" s="1274"/>
      <c r="AD211" s="256" t="s">
        <v>408</v>
      </c>
      <c r="AE211" s="257"/>
      <c r="AF211" s="257"/>
      <c r="AG211" s="256"/>
      <c r="AH211" s="1127">
        <f>AH40+AH59+AH82+AH115+AH134+AH153+AH172</f>
        <v>0</v>
      </c>
      <c r="AI211" s="1128"/>
      <c r="AJ211" s="1128"/>
      <c r="AK211" s="1129"/>
      <c r="AL211" s="1111" t="s">
        <v>407</v>
      </c>
      <c r="AM211" s="1147"/>
      <c r="AN211" s="1123">
        <v>0.36</v>
      </c>
      <c r="AO211" s="1124"/>
      <c r="AP211" s="1046" t="s">
        <v>406</v>
      </c>
      <c r="AQ211" s="1047"/>
      <c r="AR211" s="1050">
        <f>AN211*AB218/1000</f>
        <v>2.1599999999999998E-2</v>
      </c>
      <c r="AS211" s="1051"/>
      <c r="AT211" s="1051"/>
      <c r="AU211" s="1141" t="s">
        <v>403</v>
      </c>
      <c r="AV211" s="1142"/>
      <c r="AW211" s="526"/>
      <c r="AX211" s="243"/>
    </row>
    <row r="212" spans="2:50">
      <c r="B212" s="1189"/>
      <c r="C212" s="1190"/>
      <c r="D212" s="1190"/>
      <c r="E212" s="1190"/>
      <c r="F212" s="1190"/>
      <c r="G212" s="1190"/>
      <c r="H212" s="1191"/>
      <c r="I212" s="260"/>
      <c r="J212" s="256"/>
      <c r="K212" s="256"/>
      <c r="L212" s="256"/>
      <c r="M212" s="256"/>
      <c r="N212" s="256"/>
      <c r="O212" s="1098" t="s">
        <v>724</v>
      </c>
      <c r="P212" s="1098"/>
      <c r="Q212" s="259" t="s">
        <v>408</v>
      </c>
      <c r="R212" s="1150"/>
      <c r="S212" s="1151"/>
      <c r="T212" s="256"/>
      <c r="U212" s="256"/>
      <c r="V212" s="256"/>
      <c r="W212" s="256"/>
      <c r="X212" s="1152"/>
      <c r="Y212" s="1118"/>
      <c r="Z212" s="256"/>
      <c r="AA212" s="257"/>
      <c r="AB212" s="1102">
        <f t="shared" ref="AB212:AB217" si="8">X41+X60+X83+X116+X135+X154+X173</f>
        <v>14</v>
      </c>
      <c r="AC212" s="1102"/>
      <c r="AD212" s="256" t="s">
        <v>408</v>
      </c>
      <c r="AE212" s="257"/>
      <c r="AF212" s="257"/>
      <c r="AG212" s="256"/>
      <c r="AH212" s="1057">
        <f t="shared" ref="AH212:AH217" si="9">AH41+AH60+AH83+AH116+AH135+AH154+AH173</f>
        <v>302.39999999999998</v>
      </c>
      <c r="AI212" s="1058"/>
      <c r="AJ212" s="1058"/>
      <c r="AK212" s="1059"/>
      <c r="AL212" s="1113"/>
      <c r="AM212" s="1148"/>
      <c r="AN212" s="1125"/>
      <c r="AO212" s="1126"/>
      <c r="AP212" s="1048"/>
      <c r="AQ212" s="1049"/>
      <c r="AR212" s="1052"/>
      <c r="AS212" s="1053"/>
      <c r="AT212" s="1053"/>
      <c r="AU212" s="1143"/>
      <c r="AV212" s="1144"/>
      <c r="AW212" s="526"/>
      <c r="AX212" s="243"/>
    </row>
    <row r="213" spans="2:50">
      <c r="B213" s="1189"/>
      <c r="C213" s="1190"/>
      <c r="D213" s="1190"/>
      <c r="E213" s="1190"/>
      <c r="F213" s="1190"/>
      <c r="G213" s="1190"/>
      <c r="H213" s="1191"/>
      <c r="I213" s="260"/>
      <c r="J213" s="256"/>
      <c r="K213" s="256"/>
      <c r="L213" s="256"/>
      <c r="M213" s="256"/>
      <c r="N213" s="256"/>
      <c r="O213" s="1098" t="s">
        <v>725</v>
      </c>
      <c r="P213" s="1098"/>
      <c r="Q213" s="259" t="s">
        <v>408</v>
      </c>
      <c r="R213" s="1150"/>
      <c r="S213" s="1151"/>
      <c r="T213" s="256"/>
      <c r="U213" s="256"/>
      <c r="V213" s="256"/>
      <c r="W213" s="256"/>
      <c r="X213" s="1152"/>
      <c r="Y213" s="1118"/>
      <c r="Z213" s="256"/>
      <c r="AA213" s="257"/>
      <c r="AB213" s="1102">
        <f t="shared" si="8"/>
        <v>18</v>
      </c>
      <c r="AC213" s="1102"/>
      <c r="AD213" s="256" t="s">
        <v>408</v>
      </c>
      <c r="AE213" s="257"/>
      <c r="AF213" s="257"/>
      <c r="AG213" s="256"/>
      <c r="AH213" s="1057">
        <f t="shared" si="9"/>
        <v>2391.12</v>
      </c>
      <c r="AI213" s="1058"/>
      <c r="AJ213" s="1058"/>
      <c r="AK213" s="1059"/>
      <c r="AL213" s="1113"/>
      <c r="AM213" s="1148"/>
      <c r="AN213" s="1125"/>
      <c r="AO213" s="1126"/>
      <c r="AP213" s="1048"/>
      <c r="AQ213" s="1049"/>
      <c r="AR213" s="1052"/>
      <c r="AS213" s="1053"/>
      <c r="AT213" s="1053"/>
      <c r="AU213" s="1143"/>
      <c r="AV213" s="1144"/>
      <c r="AW213" s="526"/>
      <c r="AX213" s="243"/>
    </row>
    <row r="214" spans="2:50">
      <c r="B214" s="1189"/>
      <c r="C214" s="1190"/>
      <c r="D214" s="1190"/>
      <c r="E214" s="1190"/>
      <c r="F214" s="1190"/>
      <c r="G214" s="1190"/>
      <c r="H214" s="1191"/>
      <c r="I214" s="260"/>
      <c r="J214" s="256"/>
      <c r="K214" s="256"/>
      <c r="L214" s="256"/>
      <c r="M214" s="256"/>
      <c r="N214" s="256"/>
      <c r="O214" s="1098" t="s">
        <v>726</v>
      </c>
      <c r="P214" s="1098"/>
      <c r="Q214" s="259" t="s">
        <v>408</v>
      </c>
      <c r="R214" s="1150"/>
      <c r="S214" s="1151"/>
      <c r="T214" s="256"/>
      <c r="U214" s="256"/>
      <c r="V214" s="256"/>
      <c r="W214" s="256"/>
      <c r="X214" s="1152"/>
      <c r="Y214" s="1118"/>
      <c r="Z214" s="256"/>
      <c r="AA214" s="257"/>
      <c r="AB214" s="1102">
        <f t="shared" si="8"/>
        <v>10</v>
      </c>
      <c r="AC214" s="1102"/>
      <c r="AD214" s="256" t="s">
        <v>408</v>
      </c>
      <c r="AE214" s="257"/>
      <c r="AF214" s="257"/>
      <c r="AG214" s="256"/>
      <c r="AH214" s="1057">
        <f t="shared" si="9"/>
        <v>1641.6</v>
      </c>
      <c r="AI214" s="1058"/>
      <c r="AJ214" s="1058"/>
      <c r="AK214" s="1059"/>
      <c r="AL214" s="1113"/>
      <c r="AM214" s="1148"/>
      <c r="AN214" s="1125"/>
      <c r="AO214" s="1126"/>
      <c r="AP214" s="1048"/>
      <c r="AQ214" s="1049"/>
      <c r="AR214" s="1052"/>
      <c r="AS214" s="1053"/>
      <c r="AT214" s="1053"/>
      <c r="AU214" s="1143"/>
      <c r="AV214" s="1144"/>
      <c r="AW214" s="526"/>
      <c r="AX214" s="243"/>
    </row>
    <row r="215" spans="2:50">
      <c r="B215" s="1189"/>
      <c r="C215" s="1190"/>
      <c r="D215" s="1190"/>
      <c r="E215" s="1190"/>
      <c r="F215" s="1190"/>
      <c r="G215" s="1190"/>
      <c r="H215" s="1191"/>
      <c r="I215" s="260"/>
      <c r="J215" s="256"/>
      <c r="K215" s="256"/>
      <c r="L215" s="256"/>
      <c r="M215" s="256"/>
      <c r="N215" s="256"/>
      <c r="O215" s="1098" t="s">
        <v>727</v>
      </c>
      <c r="P215" s="1098"/>
      <c r="Q215" s="259" t="s">
        <v>408</v>
      </c>
      <c r="R215" s="1150"/>
      <c r="S215" s="1151"/>
      <c r="T215" s="256"/>
      <c r="U215" s="256"/>
      <c r="V215" s="256"/>
      <c r="W215" s="256"/>
      <c r="X215" s="1152"/>
      <c r="Y215" s="1118"/>
      <c r="Z215" s="256"/>
      <c r="AA215" s="257"/>
      <c r="AB215" s="1102">
        <f t="shared" si="8"/>
        <v>3</v>
      </c>
      <c r="AC215" s="1102"/>
      <c r="AD215" s="256" t="s">
        <v>408</v>
      </c>
      <c r="AE215" s="257"/>
      <c r="AF215" s="257"/>
      <c r="AG215" s="256"/>
      <c r="AH215" s="1057">
        <f t="shared" si="9"/>
        <v>683.64</v>
      </c>
      <c r="AI215" s="1058"/>
      <c r="AJ215" s="1058"/>
      <c r="AK215" s="1059"/>
      <c r="AL215" s="1113"/>
      <c r="AM215" s="1148"/>
      <c r="AN215" s="1125"/>
      <c r="AO215" s="1126"/>
      <c r="AP215" s="1048"/>
      <c r="AQ215" s="1049"/>
      <c r="AR215" s="1052"/>
      <c r="AS215" s="1053"/>
      <c r="AT215" s="1053"/>
      <c r="AU215" s="1143"/>
      <c r="AV215" s="1144"/>
      <c r="AW215" s="526"/>
      <c r="AX215" s="243"/>
    </row>
    <row r="216" spans="2:50">
      <c r="B216" s="1189"/>
      <c r="C216" s="1190"/>
      <c r="D216" s="1190"/>
      <c r="E216" s="1190"/>
      <c r="F216" s="1190"/>
      <c r="G216" s="1190"/>
      <c r="H216" s="1191"/>
      <c r="I216" s="260"/>
      <c r="J216" s="256"/>
      <c r="K216" s="256"/>
      <c r="L216" s="256"/>
      <c r="M216" s="256"/>
      <c r="N216" s="256"/>
      <c r="O216" s="1098" t="s">
        <v>728</v>
      </c>
      <c r="P216" s="1098"/>
      <c r="Q216" s="259" t="s">
        <v>408</v>
      </c>
      <c r="R216" s="1150"/>
      <c r="S216" s="1151"/>
      <c r="T216" s="256"/>
      <c r="U216" s="256"/>
      <c r="V216" s="256"/>
      <c r="W216" s="256"/>
      <c r="X216" s="1152"/>
      <c r="Y216" s="1118"/>
      <c r="Z216" s="256"/>
      <c r="AA216" s="257"/>
      <c r="AB216" s="1102">
        <f t="shared" si="8"/>
        <v>0</v>
      </c>
      <c r="AC216" s="1102"/>
      <c r="AD216" s="256" t="s">
        <v>408</v>
      </c>
      <c r="AE216" s="257"/>
      <c r="AF216" s="257"/>
      <c r="AG216" s="256"/>
      <c r="AH216" s="1057">
        <f t="shared" si="9"/>
        <v>0</v>
      </c>
      <c r="AI216" s="1058"/>
      <c r="AJ216" s="1058"/>
      <c r="AK216" s="1059"/>
      <c r="AL216" s="1113"/>
      <c r="AM216" s="1148"/>
      <c r="AN216" s="1125"/>
      <c r="AO216" s="1126"/>
      <c r="AP216" s="1048"/>
      <c r="AQ216" s="1049"/>
      <c r="AR216" s="1052"/>
      <c r="AS216" s="1053"/>
      <c r="AT216" s="1053"/>
      <c r="AU216" s="1143"/>
      <c r="AV216" s="1144"/>
      <c r="AW216" s="526"/>
      <c r="AX216" s="243"/>
    </row>
    <row r="217" spans="2:50">
      <c r="B217" s="1189"/>
      <c r="C217" s="1190"/>
      <c r="D217" s="1190"/>
      <c r="E217" s="1190"/>
      <c r="F217" s="1190"/>
      <c r="G217" s="1190"/>
      <c r="H217" s="1191"/>
      <c r="I217" s="260"/>
      <c r="J217" s="256"/>
      <c r="K217" s="256"/>
      <c r="L217" s="256"/>
      <c r="M217" s="256"/>
      <c r="N217" s="256"/>
      <c r="O217" s="1098" t="s">
        <v>729</v>
      </c>
      <c r="P217" s="1098"/>
      <c r="Q217" s="512" t="s">
        <v>408</v>
      </c>
      <c r="R217" s="1150"/>
      <c r="S217" s="1151"/>
      <c r="T217" s="256"/>
      <c r="U217" s="256"/>
      <c r="V217" s="256"/>
      <c r="W217" s="256"/>
      <c r="X217" s="1152"/>
      <c r="Y217" s="1118"/>
      <c r="Z217" s="256"/>
      <c r="AA217" s="257"/>
      <c r="AB217" s="1102">
        <f t="shared" si="8"/>
        <v>0</v>
      </c>
      <c r="AC217" s="1102"/>
      <c r="AD217" s="256" t="s">
        <v>408</v>
      </c>
      <c r="AE217" s="257"/>
      <c r="AF217" s="257"/>
      <c r="AG217" s="256"/>
      <c r="AH217" s="1057">
        <f t="shared" si="9"/>
        <v>0</v>
      </c>
      <c r="AI217" s="1058"/>
      <c r="AJ217" s="1058"/>
      <c r="AK217" s="1059"/>
      <c r="AL217" s="1113"/>
      <c r="AM217" s="1148"/>
      <c r="AN217" s="1125"/>
      <c r="AO217" s="1126"/>
      <c r="AP217" s="1048"/>
      <c r="AQ217" s="1049"/>
      <c r="AR217" s="1052"/>
      <c r="AS217" s="1053"/>
      <c r="AT217" s="1053"/>
      <c r="AU217" s="1143"/>
      <c r="AV217" s="1144"/>
      <c r="AW217" s="526"/>
      <c r="AX217" s="243"/>
    </row>
    <row r="218" spans="2:50" ht="14.25" thickBot="1">
      <c r="B218" s="504"/>
      <c r="C218" s="255"/>
      <c r="D218" s="255"/>
      <c r="E218" s="1169" t="s">
        <v>405</v>
      </c>
      <c r="F218" s="1170"/>
      <c r="G218" s="1170"/>
      <c r="H218" s="1171"/>
      <c r="I218" s="254"/>
      <c r="J218" s="248"/>
      <c r="K218" s="248"/>
      <c r="L218" s="248"/>
      <c r="M218" s="248"/>
      <c r="N218" s="248"/>
      <c r="O218" s="248"/>
      <c r="P218" s="248"/>
      <c r="Q218" s="253"/>
      <c r="R218" s="252"/>
      <c r="S218" s="252"/>
      <c r="T218" s="251"/>
      <c r="U218" s="248"/>
      <c r="V218" s="248"/>
      <c r="W218" s="250"/>
      <c r="X218" s="1172"/>
      <c r="Y218" s="1172"/>
      <c r="Z218" s="248"/>
      <c r="AA218" s="248"/>
      <c r="AB218" s="1275">
        <f>SUM(AB211:AC217)</f>
        <v>60</v>
      </c>
      <c r="AC218" s="1275"/>
      <c r="AD218" s="248" t="s">
        <v>404</v>
      </c>
      <c r="AE218" s="248"/>
      <c r="AF218" s="248"/>
      <c r="AG218" s="248"/>
      <c r="AH218" s="1173">
        <f>SUM(AH211:AK217)</f>
        <v>5018.76</v>
      </c>
      <c r="AI218" s="1174"/>
      <c r="AJ218" s="1174"/>
      <c r="AK218" s="1175"/>
      <c r="AL218" s="1177"/>
      <c r="AM218" s="1178"/>
      <c r="AN218" s="1179"/>
      <c r="AO218" s="1180"/>
      <c r="AP218" s="1160"/>
      <c r="AQ218" s="1161"/>
      <c r="AR218" s="1162"/>
      <c r="AS218" s="1163"/>
      <c r="AT218" s="1163"/>
      <c r="AU218" s="1167"/>
      <c r="AV218" s="1168"/>
      <c r="AW218" s="526"/>
      <c r="AX218" s="243"/>
    </row>
    <row r="219" spans="2:50" ht="14.25" thickBot="1">
      <c r="B219" s="246"/>
      <c r="C219" s="246"/>
      <c r="D219" s="246"/>
      <c r="E219" s="246"/>
      <c r="F219" s="246"/>
      <c r="G219" s="246"/>
      <c r="H219" s="246"/>
      <c r="I219" s="246"/>
      <c r="J219" s="246"/>
      <c r="K219" s="246"/>
      <c r="L219" s="246"/>
      <c r="M219" s="246"/>
      <c r="N219" s="246"/>
      <c r="O219" s="246"/>
      <c r="P219" s="246"/>
      <c r="Q219" s="246"/>
      <c r="R219" s="246"/>
      <c r="S219" s="246"/>
      <c r="T219" s="246"/>
      <c r="U219" s="246"/>
      <c r="V219" s="246"/>
      <c r="W219" s="247"/>
      <c r="X219" s="246"/>
      <c r="Y219" s="246"/>
      <c r="Z219" s="246"/>
      <c r="AA219" s="246"/>
      <c r="AB219" s="246"/>
      <c r="AC219" s="246"/>
      <c r="AD219" s="245"/>
      <c r="AE219" s="870" t="s">
        <v>315</v>
      </c>
      <c r="AF219" s="871"/>
      <c r="AG219" s="872"/>
      <c r="AH219" s="1195">
        <f>+AH203+AH207+AH218</f>
        <v>721718.75896000001</v>
      </c>
      <c r="AI219" s="1196"/>
      <c r="AJ219" s="1196"/>
      <c r="AK219" s="1197"/>
      <c r="AP219" s="870" t="s">
        <v>315</v>
      </c>
      <c r="AQ219" s="871"/>
      <c r="AR219" s="1154">
        <f>SUM(AR197:AT218)</f>
        <v>18.285761759999996</v>
      </c>
      <c r="AS219" s="1155"/>
      <c r="AT219" s="1155"/>
      <c r="AU219" s="1156" t="s">
        <v>403</v>
      </c>
      <c r="AV219" s="1157"/>
    </row>
    <row r="220" spans="2:50" ht="14.25" thickBot="1">
      <c r="B220" s="108" t="s">
        <v>402</v>
      </c>
      <c r="C220" s="242"/>
      <c r="D220" s="244"/>
      <c r="E220" s="244"/>
      <c r="F220" s="244"/>
      <c r="G220" s="244"/>
      <c r="H220" s="244"/>
      <c r="I220" s="244"/>
      <c r="J220" s="244"/>
      <c r="K220" s="244"/>
      <c r="L220" s="244"/>
      <c r="M220" s="244"/>
      <c r="N220" s="244"/>
      <c r="O220" s="244"/>
      <c r="P220" s="244"/>
      <c r="Q220" s="244"/>
      <c r="R220" s="243"/>
      <c r="S220" s="243"/>
      <c r="T220" s="243"/>
      <c r="U220" s="243"/>
      <c r="V220" s="243"/>
      <c r="W220" s="243"/>
      <c r="X220" s="243"/>
      <c r="Y220" s="243"/>
      <c r="Z220" s="243"/>
      <c r="AA220" s="243"/>
      <c r="AB220" s="243"/>
      <c r="AC220" s="243"/>
      <c r="AD220" s="243"/>
      <c r="AE220" s="243"/>
      <c r="AF220" s="243"/>
      <c r="AG220" s="243"/>
      <c r="AH220" s="243"/>
      <c r="AI220" s="243"/>
      <c r="AJ220" s="243"/>
      <c r="AK220" s="243"/>
    </row>
    <row r="221" spans="2:50">
      <c r="B221" s="108" t="s">
        <v>401</v>
      </c>
      <c r="C221" s="242"/>
      <c r="D221" s="97"/>
      <c r="E221" s="97"/>
      <c r="F221" s="97"/>
      <c r="G221" s="97"/>
      <c r="H221" s="97"/>
      <c r="I221" s="97"/>
      <c r="J221" s="97"/>
      <c r="K221" s="97"/>
      <c r="L221" s="97"/>
      <c r="M221" s="97"/>
      <c r="N221" s="97"/>
      <c r="O221" s="97"/>
      <c r="P221" s="97"/>
      <c r="Q221" s="97"/>
      <c r="AL221" s="1192" t="s">
        <v>738</v>
      </c>
      <c r="AM221" s="1193"/>
      <c r="AN221" s="1207" t="s">
        <v>734</v>
      </c>
      <c r="AO221" s="1193"/>
      <c r="AP221" s="1193"/>
      <c r="AQ221" s="1208"/>
      <c r="AR221" s="1205" t="s">
        <v>735</v>
      </c>
      <c r="AS221" s="1205"/>
      <c r="AT221" s="1205"/>
      <c r="AU221" s="1205"/>
      <c r="AV221" s="1206"/>
    </row>
    <row r="222" spans="2:50">
      <c r="B222" s="108" t="s">
        <v>400</v>
      </c>
      <c r="C222" s="242"/>
      <c r="D222" s="97"/>
      <c r="E222" s="97"/>
      <c r="F222" s="97"/>
      <c r="G222" s="97"/>
      <c r="H222" s="97"/>
      <c r="I222" s="97"/>
      <c r="J222" s="97"/>
      <c r="K222" s="97"/>
      <c r="L222" s="97"/>
      <c r="M222" s="97"/>
      <c r="N222" s="97"/>
      <c r="O222" s="97"/>
      <c r="P222" s="97"/>
      <c r="Q222" s="97"/>
      <c r="AL222" s="1215" t="s">
        <v>730</v>
      </c>
      <c r="AM222" s="1216"/>
      <c r="AN222" s="1221">
        <f>AB203/9.97</f>
        <v>2080.5279839518553</v>
      </c>
      <c r="AO222" s="1222"/>
      <c r="AP222" s="1184" t="s">
        <v>736</v>
      </c>
      <c r="AQ222" s="1185"/>
      <c r="AR222" s="1210">
        <f>AN222*0.0258</f>
        <v>53.677621985957863</v>
      </c>
      <c r="AS222" s="1210"/>
      <c r="AT222" s="1210"/>
      <c r="AU222" s="1213" t="s">
        <v>737</v>
      </c>
      <c r="AV222" s="1214"/>
    </row>
    <row r="223" spans="2:50">
      <c r="B223" s="101" t="s">
        <v>399</v>
      </c>
      <c r="C223" s="242"/>
      <c r="D223" s="97"/>
      <c r="E223" s="97"/>
      <c r="F223" s="97"/>
      <c r="G223" s="100"/>
      <c r="H223" s="100"/>
      <c r="I223" s="100"/>
      <c r="J223" s="100"/>
      <c r="K223" s="100"/>
      <c r="L223" s="100"/>
      <c r="M223" s="100"/>
      <c r="N223" s="100"/>
      <c r="O223" s="100"/>
      <c r="P223" s="100"/>
      <c r="Q223" s="100"/>
      <c r="AL223" s="1215" t="s">
        <v>731</v>
      </c>
      <c r="AM223" s="1216"/>
      <c r="AN223" s="1221">
        <f>AB207/45</f>
        <v>46.397866666666665</v>
      </c>
      <c r="AO223" s="1222"/>
      <c r="AP223" s="1184" t="s">
        <v>736</v>
      </c>
      <c r="AQ223" s="1185"/>
      <c r="AR223" s="1210">
        <f>AN223*0.0258</f>
        <v>1.1970649600000001</v>
      </c>
      <c r="AS223" s="1210"/>
      <c r="AT223" s="1210"/>
      <c r="AU223" s="1213" t="s">
        <v>737</v>
      </c>
      <c r="AV223" s="1214"/>
    </row>
    <row r="224" spans="2:50" ht="14.25" thickBot="1">
      <c r="B224" s="241" t="s">
        <v>714</v>
      </c>
      <c r="G224" s="97"/>
      <c r="H224" s="97"/>
      <c r="I224" s="97"/>
      <c r="J224" s="97"/>
      <c r="K224" s="97"/>
      <c r="L224" s="97"/>
      <c r="M224" s="97"/>
      <c r="N224" s="97"/>
      <c r="O224" s="97"/>
      <c r="P224" s="97"/>
      <c r="Q224" s="97"/>
      <c r="AL224" s="1217" t="s">
        <v>732</v>
      </c>
      <c r="AM224" s="1218"/>
      <c r="AN224" s="1219">
        <f>AB210/92.9</f>
        <v>0</v>
      </c>
      <c r="AO224" s="1220"/>
      <c r="AP224" s="1182" t="s">
        <v>736</v>
      </c>
      <c r="AQ224" s="1183"/>
      <c r="AR224" s="1209">
        <f>AN224*0.0258</f>
        <v>0</v>
      </c>
      <c r="AS224" s="1209"/>
      <c r="AT224" s="1209"/>
      <c r="AU224" s="1211" t="s">
        <v>737</v>
      </c>
      <c r="AV224" s="1212"/>
    </row>
    <row r="225" spans="42:48" ht="14.25" thickBot="1">
      <c r="AP225" s="1203" t="s">
        <v>733</v>
      </c>
      <c r="AQ225" s="1204"/>
      <c r="AR225" s="1201">
        <f>SUM(AR222:AT224)</f>
        <v>54.874686945957862</v>
      </c>
      <c r="AS225" s="1202"/>
      <c r="AT225" s="1202"/>
      <c r="AU225" s="1199" t="s">
        <v>737</v>
      </c>
      <c r="AV225" s="1200"/>
    </row>
  </sheetData>
  <sheetProtection sheet="1" objects="1" scenarios="1"/>
  <protectedRanges>
    <protectedRange sqref="B224" name="範囲4"/>
    <protectedRange sqref="M1:S1" name="範囲2"/>
    <protectedRange sqref="R208:S208 R37:S37 R56:S56 R79:S79 R112:S112 R131:S131 R150:S150 R169:S169 R70:S70 R96:S96 R103:S103 R186:S186 R193:S195" name="範囲1"/>
  </protectedRanges>
  <mergeCells count="1326">
    <mergeCell ref="AB214:AC214"/>
    <mergeCell ref="AB213:AC213"/>
    <mergeCell ref="AB212:AC212"/>
    <mergeCell ref="AB211:AC211"/>
    <mergeCell ref="AB218:AC218"/>
    <mergeCell ref="E193:H193"/>
    <mergeCell ref="R193:S193"/>
    <mergeCell ref="AH193:AK193"/>
    <mergeCell ref="C192:D193"/>
    <mergeCell ref="B188:B193"/>
    <mergeCell ref="AN68:AQ68"/>
    <mergeCell ref="AN70:AQ70"/>
    <mergeCell ref="AR68:AV68"/>
    <mergeCell ref="AR70:AV70"/>
    <mergeCell ref="AL70:AM70"/>
    <mergeCell ref="AL96:AM96"/>
    <mergeCell ref="AN96:AQ96"/>
    <mergeCell ref="AR96:AV96"/>
    <mergeCell ref="AL103:AM103"/>
    <mergeCell ref="AN103:AQ103"/>
    <mergeCell ref="AR103:AV103"/>
    <mergeCell ref="AL193:AM193"/>
    <mergeCell ref="AN193:AQ193"/>
    <mergeCell ref="AR193:AV193"/>
    <mergeCell ref="AL186:AM186"/>
    <mergeCell ref="AN186:AQ186"/>
    <mergeCell ref="AR186:AV186"/>
    <mergeCell ref="AL185:AM185"/>
    <mergeCell ref="AN185:AQ185"/>
    <mergeCell ref="AR185:AV185"/>
    <mergeCell ref="E192:H192"/>
    <mergeCell ref="S192:T192"/>
    <mergeCell ref="AH192:AK192"/>
    <mergeCell ref="AL192:AM192"/>
    <mergeCell ref="AN192:AQ192"/>
    <mergeCell ref="AR192:AV192"/>
    <mergeCell ref="E186:H186"/>
    <mergeCell ref="R186:S186"/>
    <mergeCell ref="AH186:AK186"/>
    <mergeCell ref="C185:D186"/>
    <mergeCell ref="B181:B186"/>
    <mergeCell ref="E102:H102"/>
    <mergeCell ref="S102:T102"/>
    <mergeCell ref="AH102:AK102"/>
    <mergeCell ref="AL102:AM102"/>
    <mergeCell ref="AN102:AQ102"/>
    <mergeCell ref="AR102:AV102"/>
    <mergeCell ref="AL187:AM187"/>
    <mergeCell ref="AN187:AQ187"/>
    <mergeCell ref="AR187:AV187"/>
    <mergeCell ref="C188:D191"/>
    <mergeCell ref="E188:H190"/>
    <mergeCell ref="R188:S188"/>
    <mergeCell ref="W188:X188"/>
    <mergeCell ref="AH188:AK188"/>
    <mergeCell ref="AL188:AM191"/>
    <mergeCell ref="AN188:AO191"/>
    <mergeCell ref="AP188:AQ191"/>
    <mergeCell ref="AR188:AT191"/>
    <mergeCell ref="AU188:AV191"/>
    <mergeCell ref="I189:K189"/>
    <mergeCell ref="L189:O189"/>
    <mergeCell ref="P189:Q189"/>
    <mergeCell ref="AB189:AC189"/>
    <mergeCell ref="E96:H96"/>
    <mergeCell ref="R96:S96"/>
    <mergeCell ref="AH96:AK96"/>
    <mergeCell ref="C95:D96"/>
    <mergeCell ref="B91:B96"/>
    <mergeCell ref="C102:D103"/>
    <mergeCell ref="B98:B103"/>
    <mergeCell ref="AR69:AV69"/>
    <mergeCell ref="AN69:AQ69"/>
    <mergeCell ref="AL69:AM69"/>
    <mergeCell ref="E95:H95"/>
    <mergeCell ref="S95:T95"/>
    <mergeCell ref="AH95:AK95"/>
    <mergeCell ref="AL95:AM95"/>
    <mergeCell ref="AN95:AQ95"/>
    <mergeCell ref="AR95:AV95"/>
    <mergeCell ref="R70:S70"/>
    <mergeCell ref="AH70:AK70"/>
    <mergeCell ref="C69:D70"/>
    <mergeCell ref="E70:H70"/>
    <mergeCell ref="B97:D97"/>
    <mergeCell ref="E97:H97"/>
    <mergeCell ref="I97:Q97"/>
    <mergeCell ref="R97:AG97"/>
    <mergeCell ref="AH97:AK97"/>
    <mergeCell ref="AL97:AM97"/>
    <mergeCell ref="AN97:AQ97"/>
    <mergeCell ref="AR97:AV97"/>
    <mergeCell ref="C98:D101"/>
    <mergeCell ref="E98:H100"/>
    <mergeCell ref="R98:S98"/>
    <mergeCell ref="W98:X98"/>
    <mergeCell ref="C68:D68"/>
    <mergeCell ref="E68:H68"/>
    <mergeCell ref="AL68:AM68"/>
    <mergeCell ref="S69:T69"/>
    <mergeCell ref="E69:H69"/>
    <mergeCell ref="B68:B70"/>
    <mergeCell ref="AH69:AK69"/>
    <mergeCell ref="B67:D67"/>
    <mergeCell ref="E67:H67"/>
    <mergeCell ref="I67:Q67"/>
    <mergeCell ref="R67:AG67"/>
    <mergeCell ref="AH67:AK67"/>
    <mergeCell ref="AL67:AM67"/>
    <mergeCell ref="AN67:AQ67"/>
    <mergeCell ref="AR67:AV67"/>
    <mergeCell ref="R68:S68"/>
    <mergeCell ref="W68:X68"/>
    <mergeCell ref="AH68:AK68"/>
    <mergeCell ref="AH189:AK189"/>
    <mergeCell ref="AH190:AK190"/>
    <mergeCell ref="E191:H191"/>
    <mergeCell ref="AB191:AC191"/>
    <mergeCell ref="AH191:AK191"/>
    <mergeCell ref="AH183:AK183"/>
    <mergeCell ref="E184:H184"/>
    <mergeCell ref="AB184:AC184"/>
    <mergeCell ref="AH184:AK184"/>
    <mergeCell ref="B187:D187"/>
    <mergeCell ref="E187:H187"/>
    <mergeCell ref="I187:Q187"/>
    <mergeCell ref="R187:AG187"/>
    <mergeCell ref="AH187:AK187"/>
    <mergeCell ref="E185:H185"/>
    <mergeCell ref="S185:T185"/>
    <mergeCell ref="AH185:AK185"/>
    <mergeCell ref="B180:D180"/>
    <mergeCell ref="E180:H180"/>
    <mergeCell ref="I180:Q180"/>
    <mergeCell ref="R180:AG180"/>
    <mergeCell ref="AH180:AK180"/>
    <mergeCell ref="AL180:AM180"/>
    <mergeCell ref="AN180:AQ180"/>
    <mergeCell ref="AR180:AV180"/>
    <mergeCell ref="C181:D184"/>
    <mergeCell ref="E181:H183"/>
    <mergeCell ref="R181:S181"/>
    <mergeCell ref="W181:X181"/>
    <mergeCell ref="AH181:AK181"/>
    <mergeCell ref="AL181:AM184"/>
    <mergeCell ref="AN181:AO184"/>
    <mergeCell ref="AP181:AQ184"/>
    <mergeCell ref="AR181:AT184"/>
    <mergeCell ref="AU181:AV184"/>
    <mergeCell ref="I182:K182"/>
    <mergeCell ref="L182:O182"/>
    <mergeCell ref="P182:Q182"/>
    <mergeCell ref="AB182:AC182"/>
    <mergeCell ref="AH182:AK182"/>
    <mergeCell ref="AN172:AO179"/>
    <mergeCell ref="AP172:AQ179"/>
    <mergeCell ref="AR172:AT179"/>
    <mergeCell ref="AH178:AK178"/>
    <mergeCell ref="E179:H179"/>
    <mergeCell ref="X179:Y179"/>
    <mergeCell ref="AH179:AK179"/>
    <mergeCell ref="AN169:AO171"/>
    <mergeCell ref="AP169:AQ171"/>
    <mergeCell ref="AR169:AT171"/>
    <mergeCell ref="AU169:AV171"/>
    <mergeCell ref="R170:S170"/>
    <mergeCell ref="X170:Y170"/>
    <mergeCell ref="AH170:AK170"/>
    <mergeCell ref="E171:H171"/>
    <mergeCell ref="X171:Y171"/>
    <mergeCell ref="AH171:AK171"/>
    <mergeCell ref="AU172:AV179"/>
    <mergeCell ref="O173:P173"/>
    <mergeCell ref="R173:S173"/>
    <mergeCell ref="X173:Y173"/>
    <mergeCell ref="AH173:AK173"/>
    <mergeCell ref="O174:P174"/>
    <mergeCell ref="R174:S174"/>
    <mergeCell ref="X174:Y174"/>
    <mergeCell ref="AH174:AK174"/>
    <mergeCell ref="O175:P175"/>
    <mergeCell ref="R175:S175"/>
    <mergeCell ref="X175:Y175"/>
    <mergeCell ref="AH175:AK175"/>
    <mergeCell ref="O176:P176"/>
    <mergeCell ref="R176:S176"/>
    <mergeCell ref="Z168:AA168"/>
    <mergeCell ref="AH168:AK168"/>
    <mergeCell ref="AH164:AK164"/>
    <mergeCell ref="E165:H165"/>
    <mergeCell ref="AB165:AC165"/>
    <mergeCell ref="AH165:AK165"/>
    <mergeCell ref="C166:D171"/>
    <mergeCell ref="E166:H167"/>
    <mergeCell ref="S166:T166"/>
    <mergeCell ref="AH166:AK166"/>
    <mergeCell ref="AL166:AM168"/>
    <mergeCell ref="E169:H170"/>
    <mergeCell ref="R169:S169"/>
    <mergeCell ref="AH169:AK169"/>
    <mergeCell ref="AL169:AM171"/>
    <mergeCell ref="C172:H178"/>
    <mergeCell ref="O172:P172"/>
    <mergeCell ref="R172:S172"/>
    <mergeCell ref="X172:Y172"/>
    <mergeCell ref="AH172:AK172"/>
    <mergeCell ref="AL172:AM179"/>
    <mergeCell ref="X176:Y176"/>
    <mergeCell ref="AH176:AK176"/>
    <mergeCell ref="O177:P177"/>
    <mergeCell ref="R177:S177"/>
    <mergeCell ref="X177:Y177"/>
    <mergeCell ref="AH177:AK177"/>
    <mergeCell ref="O178:P178"/>
    <mergeCell ref="R178:S178"/>
    <mergeCell ref="X178:Y178"/>
    <mergeCell ref="B161:D161"/>
    <mergeCell ref="E161:H161"/>
    <mergeCell ref="I161:Q161"/>
    <mergeCell ref="R161:AG161"/>
    <mergeCell ref="AH161:AK161"/>
    <mergeCell ref="AL161:AM161"/>
    <mergeCell ref="AN161:AQ161"/>
    <mergeCell ref="AR161:AV161"/>
    <mergeCell ref="B162:B179"/>
    <mergeCell ref="C162:D165"/>
    <mergeCell ref="E162:H164"/>
    <mergeCell ref="R162:S162"/>
    <mergeCell ref="W162:X162"/>
    <mergeCell ref="AH162:AK162"/>
    <mergeCell ref="AL162:AM165"/>
    <mergeCell ref="AN162:AO165"/>
    <mergeCell ref="AP162:AQ165"/>
    <mergeCell ref="AR162:AT165"/>
    <mergeCell ref="AU162:AV165"/>
    <mergeCell ref="I163:K163"/>
    <mergeCell ref="L163:O163"/>
    <mergeCell ref="P163:Q163"/>
    <mergeCell ref="AB163:AC163"/>
    <mergeCell ref="AH163:AK163"/>
    <mergeCell ref="AN166:AO168"/>
    <mergeCell ref="AP166:AQ168"/>
    <mergeCell ref="AR166:AT168"/>
    <mergeCell ref="AU166:AV168"/>
    <mergeCell ref="S167:T167"/>
    <mergeCell ref="Z167:AA167"/>
    <mergeCell ref="AH167:AK167"/>
    <mergeCell ref="E168:H168"/>
    <mergeCell ref="AN153:AO160"/>
    <mergeCell ref="AP153:AQ160"/>
    <mergeCell ref="AR153:AT160"/>
    <mergeCell ref="AH159:AK159"/>
    <mergeCell ref="E160:H160"/>
    <mergeCell ref="X160:Y160"/>
    <mergeCell ref="AH160:AK160"/>
    <mergeCell ref="AN150:AO152"/>
    <mergeCell ref="AP150:AQ152"/>
    <mergeCell ref="AR150:AT152"/>
    <mergeCell ref="AU150:AV152"/>
    <mergeCell ref="R151:S151"/>
    <mergeCell ref="X151:Y151"/>
    <mergeCell ref="AH151:AK151"/>
    <mergeCell ref="E152:H152"/>
    <mergeCell ref="X152:Y152"/>
    <mergeCell ref="AH152:AK152"/>
    <mergeCell ref="AU153:AV160"/>
    <mergeCell ref="O154:P154"/>
    <mergeCell ref="R154:S154"/>
    <mergeCell ref="X154:Y154"/>
    <mergeCell ref="AH154:AK154"/>
    <mergeCell ref="O155:P155"/>
    <mergeCell ref="R155:S155"/>
    <mergeCell ref="X155:Y155"/>
    <mergeCell ref="AH155:AK155"/>
    <mergeCell ref="O156:P156"/>
    <mergeCell ref="R156:S156"/>
    <mergeCell ref="X156:Y156"/>
    <mergeCell ref="AH156:AK156"/>
    <mergeCell ref="O157:P157"/>
    <mergeCell ref="R157:S157"/>
    <mergeCell ref="Z149:AA149"/>
    <mergeCell ref="AH149:AK149"/>
    <mergeCell ref="AH145:AK145"/>
    <mergeCell ref="E146:H146"/>
    <mergeCell ref="AB146:AC146"/>
    <mergeCell ref="AH146:AK146"/>
    <mergeCell ref="C147:D152"/>
    <mergeCell ref="E147:H148"/>
    <mergeCell ref="S147:T147"/>
    <mergeCell ref="AH147:AK147"/>
    <mergeCell ref="AL147:AM149"/>
    <mergeCell ref="E150:H151"/>
    <mergeCell ref="R150:S150"/>
    <mergeCell ref="AH150:AK150"/>
    <mergeCell ref="AL150:AM152"/>
    <mergeCell ref="C153:H159"/>
    <mergeCell ref="O153:P153"/>
    <mergeCell ref="R153:S153"/>
    <mergeCell ref="X153:Y153"/>
    <mergeCell ref="AH153:AK153"/>
    <mergeCell ref="AL153:AM160"/>
    <mergeCell ref="X157:Y157"/>
    <mergeCell ref="AH157:AK157"/>
    <mergeCell ref="O158:P158"/>
    <mergeCell ref="R158:S158"/>
    <mergeCell ref="X158:Y158"/>
    <mergeCell ref="AH158:AK158"/>
    <mergeCell ref="O159:P159"/>
    <mergeCell ref="R159:S159"/>
    <mergeCell ref="X159:Y159"/>
    <mergeCell ref="B142:D142"/>
    <mergeCell ref="E142:H142"/>
    <mergeCell ref="I142:Q142"/>
    <mergeCell ref="R142:AG142"/>
    <mergeCell ref="AH142:AK142"/>
    <mergeCell ref="AL142:AM142"/>
    <mergeCell ref="AN142:AQ142"/>
    <mergeCell ref="AR142:AV142"/>
    <mergeCell ref="B143:B160"/>
    <mergeCell ref="C143:D146"/>
    <mergeCell ref="E143:H145"/>
    <mergeCell ref="R143:S143"/>
    <mergeCell ref="W143:X143"/>
    <mergeCell ref="AH143:AK143"/>
    <mergeCell ref="AL143:AM146"/>
    <mergeCell ref="AN143:AO146"/>
    <mergeCell ref="AP143:AQ146"/>
    <mergeCell ref="AR143:AT146"/>
    <mergeCell ref="AU143:AV146"/>
    <mergeCell ref="I144:K144"/>
    <mergeCell ref="L144:O144"/>
    <mergeCell ref="P144:Q144"/>
    <mergeCell ref="AB144:AC144"/>
    <mergeCell ref="AH144:AK144"/>
    <mergeCell ref="AN147:AO149"/>
    <mergeCell ref="AP147:AQ149"/>
    <mergeCell ref="AR147:AT149"/>
    <mergeCell ref="AU147:AV149"/>
    <mergeCell ref="S148:T148"/>
    <mergeCell ref="Z148:AA148"/>
    <mergeCell ref="AH148:AK148"/>
    <mergeCell ref="E149:H149"/>
    <mergeCell ref="AN134:AO141"/>
    <mergeCell ref="AP134:AQ141"/>
    <mergeCell ref="AR134:AT141"/>
    <mergeCell ref="AH140:AK140"/>
    <mergeCell ref="E141:H141"/>
    <mergeCell ref="X141:Y141"/>
    <mergeCell ref="AH141:AK141"/>
    <mergeCell ref="AN131:AO133"/>
    <mergeCell ref="AP131:AQ133"/>
    <mergeCell ref="AR131:AT133"/>
    <mergeCell ref="AU131:AV133"/>
    <mergeCell ref="R132:S132"/>
    <mergeCell ref="X132:Y132"/>
    <mergeCell ref="AH132:AK132"/>
    <mergeCell ref="E133:H133"/>
    <mergeCell ref="X133:Y133"/>
    <mergeCell ref="AH133:AK133"/>
    <mergeCell ref="AU134:AV141"/>
    <mergeCell ref="O135:P135"/>
    <mergeCell ref="R135:S135"/>
    <mergeCell ref="X135:Y135"/>
    <mergeCell ref="AH135:AK135"/>
    <mergeCell ref="O136:P136"/>
    <mergeCell ref="R136:S136"/>
    <mergeCell ref="X136:Y136"/>
    <mergeCell ref="AH136:AK136"/>
    <mergeCell ref="O137:P137"/>
    <mergeCell ref="R137:S137"/>
    <mergeCell ref="X137:Y137"/>
    <mergeCell ref="AH137:AK137"/>
    <mergeCell ref="O138:P138"/>
    <mergeCell ref="R138:S138"/>
    <mergeCell ref="Z130:AA130"/>
    <mergeCell ref="AH130:AK130"/>
    <mergeCell ref="AH126:AK126"/>
    <mergeCell ref="E127:H127"/>
    <mergeCell ref="AB127:AC127"/>
    <mergeCell ref="AH127:AK127"/>
    <mergeCell ref="C128:D133"/>
    <mergeCell ref="E128:H129"/>
    <mergeCell ref="S128:T128"/>
    <mergeCell ref="AH128:AK128"/>
    <mergeCell ref="AL128:AM130"/>
    <mergeCell ref="E131:H132"/>
    <mergeCell ref="R131:S131"/>
    <mergeCell ref="AH131:AK131"/>
    <mergeCell ref="AL131:AM133"/>
    <mergeCell ref="C134:H140"/>
    <mergeCell ref="O134:P134"/>
    <mergeCell ref="R134:S134"/>
    <mergeCell ref="X134:Y134"/>
    <mergeCell ref="AH134:AK134"/>
    <mergeCell ref="AL134:AM141"/>
    <mergeCell ref="X138:Y138"/>
    <mergeCell ref="AH138:AK138"/>
    <mergeCell ref="O139:P139"/>
    <mergeCell ref="R139:S139"/>
    <mergeCell ref="X139:Y139"/>
    <mergeCell ref="AH139:AK139"/>
    <mergeCell ref="O140:P140"/>
    <mergeCell ref="R140:S140"/>
    <mergeCell ref="X140:Y140"/>
    <mergeCell ref="B123:D123"/>
    <mergeCell ref="E123:H123"/>
    <mergeCell ref="I123:Q123"/>
    <mergeCell ref="R123:AG123"/>
    <mergeCell ref="AH123:AK123"/>
    <mergeCell ref="AL123:AM123"/>
    <mergeCell ref="AN123:AQ123"/>
    <mergeCell ref="AR123:AV123"/>
    <mergeCell ref="B124:B141"/>
    <mergeCell ref="C124:D127"/>
    <mergeCell ref="E124:H126"/>
    <mergeCell ref="R124:S124"/>
    <mergeCell ref="W124:X124"/>
    <mergeCell ref="AH124:AK124"/>
    <mergeCell ref="AL124:AM127"/>
    <mergeCell ref="AN124:AO127"/>
    <mergeCell ref="AP124:AQ127"/>
    <mergeCell ref="AR124:AT127"/>
    <mergeCell ref="AU124:AV127"/>
    <mergeCell ref="I125:K125"/>
    <mergeCell ref="L125:O125"/>
    <mergeCell ref="P125:Q125"/>
    <mergeCell ref="AB125:AC125"/>
    <mergeCell ref="AH125:AK125"/>
    <mergeCell ref="AN128:AO130"/>
    <mergeCell ref="AP128:AQ130"/>
    <mergeCell ref="AR128:AT130"/>
    <mergeCell ref="AU128:AV130"/>
    <mergeCell ref="S129:T129"/>
    <mergeCell ref="Z129:AA129"/>
    <mergeCell ref="AH129:AK129"/>
    <mergeCell ref="E130:H130"/>
    <mergeCell ref="X117:Y117"/>
    <mergeCell ref="AH117:AK117"/>
    <mergeCell ref="O118:P118"/>
    <mergeCell ref="R118:S118"/>
    <mergeCell ref="X118:Y118"/>
    <mergeCell ref="AH118:AK118"/>
    <mergeCell ref="O119:P119"/>
    <mergeCell ref="R119:S119"/>
    <mergeCell ref="X119:Y119"/>
    <mergeCell ref="AH119:AK119"/>
    <mergeCell ref="O120:P120"/>
    <mergeCell ref="R120:S120"/>
    <mergeCell ref="X120:Y120"/>
    <mergeCell ref="AH120:AK120"/>
    <mergeCell ref="O121:P121"/>
    <mergeCell ref="R121:S121"/>
    <mergeCell ref="X121:Y121"/>
    <mergeCell ref="AN115:AO122"/>
    <mergeCell ref="AP115:AQ122"/>
    <mergeCell ref="AR115:AT122"/>
    <mergeCell ref="AH121:AK121"/>
    <mergeCell ref="E122:H122"/>
    <mergeCell ref="X122:Y122"/>
    <mergeCell ref="AH122:AK122"/>
    <mergeCell ref="AU109:AV111"/>
    <mergeCell ref="S110:T110"/>
    <mergeCell ref="Z110:AA110"/>
    <mergeCell ref="E111:H111"/>
    <mergeCell ref="Z111:AA111"/>
    <mergeCell ref="E112:H113"/>
    <mergeCell ref="R112:S112"/>
    <mergeCell ref="AL112:AM114"/>
    <mergeCell ref="AN112:AO114"/>
    <mergeCell ref="AP112:AQ114"/>
    <mergeCell ref="AR112:AT114"/>
    <mergeCell ref="AU112:AV114"/>
    <mergeCell ref="R113:S113"/>
    <mergeCell ref="X113:Y113"/>
    <mergeCell ref="AH113:AK113"/>
    <mergeCell ref="E114:H114"/>
    <mergeCell ref="X114:Y114"/>
    <mergeCell ref="AH114:AK114"/>
    <mergeCell ref="AU115:AV122"/>
    <mergeCell ref="O116:P116"/>
    <mergeCell ref="R116:S116"/>
    <mergeCell ref="X116:Y116"/>
    <mergeCell ref="AH116:AK116"/>
    <mergeCell ref="O117:P117"/>
    <mergeCell ref="R117:S117"/>
    <mergeCell ref="B104:D104"/>
    <mergeCell ref="I104:Q104"/>
    <mergeCell ref="R104:AG104"/>
    <mergeCell ref="AL104:AM104"/>
    <mergeCell ref="AN104:AQ104"/>
    <mergeCell ref="AR104:AV104"/>
    <mergeCell ref="B105:B122"/>
    <mergeCell ref="C105:D108"/>
    <mergeCell ref="E105:H107"/>
    <mergeCell ref="W105:X105"/>
    <mergeCell ref="AL105:AM108"/>
    <mergeCell ref="AN105:AO108"/>
    <mergeCell ref="AP105:AQ108"/>
    <mergeCell ref="AR105:AT108"/>
    <mergeCell ref="AU105:AV108"/>
    <mergeCell ref="I106:K106"/>
    <mergeCell ref="L106:O106"/>
    <mergeCell ref="P106:Q106"/>
    <mergeCell ref="AB106:AC106"/>
    <mergeCell ref="E108:H108"/>
    <mergeCell ref="AB108:AC108"/>
    <mergeCell ref="C109:D114"/>
    <mergeCell ref="E109:H110"/>
    <mergeCell ref="S109:T109"/>
    <mergeCell ref="AH111:AK111"/>
    <mergeCell ref="AH112:AK112"/>
    <mergeCell ref="C115:H121"/>
    <mergeCell ref="O115:P115"/>
    <mergeCell ref="R115:S115"/>
    <mergeCell ref="X115:Y115"/>
    <mergeCell ref="AH115:AK115"/>
    <mergeCell ref="AL115:AM122"/>
    <mergeCell ref="AL98:AM101"/>
    <mergeCell ref="AN98:AO101"/>
    <mergeCell ref="AP98:AQ101"/>
    <mergeCell ref="AR98:AT101"/>
    <mergeCell ref="AU98:AV101"/>
    <mergeCell ref="I99:K99"/>
    <mergeCell ref="L99:O99"/>
    <mergeCell ref="P99:Q99"/>
    <mergeCell ref="AB99:AC99"/>
    <mergeCell ref="AH100:AK100"/>
    <mergeCell ref="E101:H101"/>
    <mergeCell ref="AH106:AK106"/>
    <mergeCell ref="AH107:AK107"/>
    <mergeCell ref="AH108:AK108"/>
    <mergeCell ref="AH109:AK109"/>
    <mergeCell ref="AH110:AK110"/>
    <mergeCell ref="R103:S103"/>
    <mergeCell ref="R105:S105"/>
    <mergeCell ref="AH105:AK105"/>
    <mergeCell ref="AL109:AM111"/>
    <mergeCell ref="AN109:AO111"/>
    <mergeCell ref="AP109:AQ111"/>
    <mergeCell ref="AR109:AT111"/>
    <mergeCell ref="E103:H103"/>
    <mergeCell ref="AH103:AK103"/>
    <mergeCell ref="AH101:AK101"/>
    <mergeCell ref="E104:H104"/>
    <mergeCell ref="AH104:AK104"/>
    <mergeCell ref="AB101:AC101"/>
    <mergeCell ref="AH98:AK98"/>
    <mergeCell ref="AH99:AK99"/>
    <mergeCell ref="AL90:AM90"/>
    <mergeCell ref="AN90:AQ90"/>
    <mergeCell ref="AR90:AV90"/>
    <mergeCell ref="C91:D94"/>
    <mergeCell ref="E91:H93"/>
    <mergeCell ref="R91:S91"/>
    <mergeCell ref="W91:X91"/>
    <mergeCell ref="AH91:AK91"/>
    <mergeCell ref="AL91:AM94"/>
    <mergeCell ref="AN91:AO94"/>
    <mergeCell ref="AP91:AQ94"/>
    <mergeCell ref="AR91:AT94"/>
    <mergeCell ref="AU91:AV94"/>
    <mergeCell ref="I92:K92"/>
    <mergeCell ref="L92:O92"/>
    <mergeCell ref="P92:Q92"/>
    <mergeCell ref="AB92:AC92"/>
    <mergeCell ref="AH92:AK92"/>
    <mergeCell ref="R86:S86"/>
    <mergeCell ref="X86:Y86"/>
    <mergeCell ref="AH86:AK86"/>
    <mergeCell ref="O87:P87"/>
    <mergeCell ref="R87:S87"/>
    <mergeCell ref="X87:Y87"/>
    <mergeCell ref="AH87:AK87"/>
    <mergeCell ref="O88:P88"/>
    <mergeCell ref="R88:S88"/>
    <mergeCell ref="X88:Y88"/>
    <mergeCell ref="AH93:AK93"/>
    <mergeCell ref="E94:H94"/>
    <mergeCell ref="AB94:AC94"/>
    <mergeCell ref="AH94:AK94"/>
    <mergeCell ref="C82:H88"/>
    <mergeCell ref="O82:P82"/>
    <mergeCell ref="R82:S82"/>
    <mergeCell ref="X82:Y82"/>
    <mergeCell ref="AH82:AK82"/>
    <mergeCell ref="B90:D90"/>
    <mergeCell ref="E90:H90"/>
    <mergeCell ref="I90:Q90"/>
    <mergeCell ref="R90:AG90"/>
    <mergeCell ref="AH90:AK90"/>
    <mergeCell ref="AL82:AM89"/>
    <mergeCell ref="AN82:AO89"/>
    <mergeCell ref="AP82:AQ89"/>
    <mergeCell ref="AR82:AT89"/>
    <mergeCell ref="AH88:AK88"/>
    <mergeCell ref="E89:H89"/>
    <mergeCell ref="X89:Y89"/>
    <mergeCell ref="AH89:AK89"/>
    <mergeCell ref="AN79:AO81"/>
    <mergeCell ref="AP79:AQ81"/>
    <mergeCell ref="AR79:AT81"/>
    <mergeCell ref="AU79:AV81"/>
    <mergeCell ref="R80:S80"/>
    <mergeCell ref="X80:Y80"/>
    <mergeCell ref="AH80:AK80"/>
    <mergeCell ref="E81:H81"/>
    <mergeCell ref="X81:Y81"/>
    <mergeCell ref="AH81:AK81"/>
    <mergeCell ref="AU82:AV89"/>
    <mergeCell ref="O83:P83"/>
    <mergeCell ref="R83:S83"/>
    <mergeCell ref="X83:Y83"/>
    <mergeCell ref="AH83:AK83"/>
    <mergeCell ref="O84:P84"/>
    <mergeCell ref="R84:S84"/>
    <mergeCell ref="X84:Y84"/>
    <mergeCell ref="AH84:AK84"/>
    <mergeCell ref="O85:P85"/>
    <mergeCell ref="R85:S85"/>
    <mergeCell ref="X85:Y85"/>
    <mergeCell ref="AH85:AK85"/>
    <mergeCell ref="O86:P86"/>
    <mergeCell ref="AU76:AV78"/>
    <mergeCell ref="S77:T77"/>
    <mergeCell ref="Z77:AA77"/>
    <mergeCell ref="AH77:AK77"/>
    <mergeCell ref="E78:H78"/>
    <mergeCell ref="Z78:AA78"/>
    <mergeCell ref="AH78:AK78"/>
    <mergeCell ref="AH74:AK74"/>
    <mergeCell ref="E75:H75"/>
    <mergeCell ref="AB75:AC75"/>
    <mergeCell ref="AH75:AK75"/>
    <mergeCell ref="C76:D81"/>
    <mergeCell ref="E76:H77"/>
    <mergeCell ref="S76:T76"/>
    <mergeCell ref="AH76:AK76"/>
    <mergeCell ref="AL76:AM78"/>
    <mergeCell ref="E79:H80"/>
    <mergeCell ref="R79:S79"/>
    <mergeCell ref="AH79:AK79"/>
    <mergeCell ref="AL79:AM81"/>
    <mergeCell ref="AH62:AK62"/>
    <mergeCell ref="O63:P63"/>
    <mergeCell ref="R63:S63"/>
    <mergeCell ref="X63:Y63"/>
    <mergeCell ref="AH63:AK63"/>
    <mergeCell ref="B71:D71"/>
    <mergeCell ref="E71:H71"/>
    <mergeCell ref="I71:Q71"/>
    <mergeCell ref="R71:AG71"/>
    <mergeCell ref="AH71:AK71"/>
    <mergeCell ref="AL71:AM71"/>
    <mergeCell ref="AN71:AQ71"/>
    <mergeCell ref="AR71:AV71"/>
    <mergeCell ref="B72:B89"/>
    <mergeCell ref="C72:D75"/>
    <mergeCell ref="E72:H74"/>
    <mergeCell ref="R72:S72"/>
    <mergeCell ref="W72:X72"/>
    <mergeCell ref="AH72:AK72"/>
    <mergeCell ref="AL72:AM75"/>
    <mergeCell ref="AN72:AO75"/>
    <mergeCell ref="AP72:AQ75"/>
    <mergeCell ref="AR72:AT75"/>
    <mergeCell ref="AU72:AV75"/>
    <mergeCell ref="I73:K73"/>
    <mergeCell ref="L73:O73"/>
    <mergeCell ref="P73:Q73"/>
    <mergeCell ref="AB73:AC73"/>
    <mergeCell ref="AH73:AK73"/>
    <mergeCell ref="AN76:AO78"/>
    <mergeCell ref="AP76:AQ78"/>
    <mergeCell ref="AR76:AT78"/>
    <mergeCell ref="C59:H65"/>
    <mergeCell ref="O59:P59"/>
    <mergeCell ref="R59:S59"/>
    <mergeCell ref="X59:Y59"/>
    <mergeCell ref="AH59:AK59"/>
    <mergeCell ref="AL59:AM66"/>
    <mergeCell ref="AN59:AO66"/>
    <mergeCell ref="AP59:AQ66"/>
    <mergeCell ref="AR59:AT66"/>
    <mergeCell ref="AU59:AV66"/>
    <mergeCell ref="O60:P60"/>
    <mergeCell ref="R60:S60"/>
    <mergeCell ref="X60:Y60"/>
    <mergeCell ref="AH60:AK60"/>
    <mergeCell ref="O61:P61"/>
    <mergeCell ref="R61:S61"/>
    <mergeCell ref="O64:P64"/>
    <mergeCell ref="R64:S64"/>
    <mergeCell ref="X64:Y64"/>
    <mergeCell ref="AH64:AK64"/>
    <mergeCell ref="O65:P65"/>
    <mergeCell ref="R65:S65"/>
    <mergeCell ref="X65:Y65"/>
    <mergeCell ref="AH65:AK65"/>
    <mergeCell ref="E66:H66"/>
    <mergeCell ref="X66:Y66"/>
    <mergeCell ref="AH66:AK66"/>
    <mergeCell ref="X61:Y61"/>
    <mergeCell ref="AH61:AK61"/>
    <mergeCell ref="O62:P62"/>
    <mergeCell ref="R62:S62"/>
    <mergeCell ref="X62:Y62"/>
    <mergeCell ref="AH53:AK53"/>
    <mergeCell ref="AL53:AM55"/>
    <mergeCell ref="AN53:AO55"/>
    <mergeCell ref="AP53:AQ55"/>
    <mergeCell ref="AR53:AT55"/>
    <mergeCell ref="AU53:AV55"/>
    <mergeCell ref="S54:T54"/>
    <mergeCell ref="Z54:AA54"/>
    <mergeCell ref="AH54:AK54"/>
    <mergeCell ref="AR56:AT58"/>
    <mergeCell ref="AU56:AV58"/>
    <mergeCell ref="R57:S57"/>
    <mergeCell ref="X57:Y57"/>
    <mergeCell ref="AH57:AK57"/>
    <mergeCell ref="E58:H58"/>
    <mergeCell ref="X58:Y58"/>
    <mergeCell ref="AH58:AK58"/>
    <mergeCell ref="B49:B66"/>
    <mergeCell ref="C49:D52"/>
    <mergeCell ref="E49:H51"/>
    <mergeCell ref="R49:S49"/>
    <mergeCell ref="W49:X49"/>
    <mergeCell ref="AH49:AK49"/>
    <mergeCell ref="AL49:AM52"/>
    <mergeCell ref="AN49:AO52"/>
    <mergeCell ref="AP49:AQ52"/>
    <mergeCell ref="AR49:AT52"/>
    <mergeCell ref="AU49:AV52"/>
    <mergeCell ref="I50:K50"/>
    <mergeCell ref="L50:O50"/>
    <mergeCell ref="P50:Q50"/>
    <mergeCell ref="AB50:AC50"/>
    <mergeCell ref="AH50:AK50"/>
    <mergeCell ref="AH51:AK51"/>
    <mergeCell ref="E52:H52"/>
    <mergeCell ref="AB52:AC52"/>
    <mergeCell ref="AH52:AK52"/>
    <mergeCell ref="C53:D58"/>
    <mergeCell ref="E53:H54"/>
    <mergeCell ref="S53:T53"/>
    <mergeCell ref="E55:H55"/>
    <mergeCell ref="Z55:AA55"/>
    <mergeCell ref="AH55:AK55"/>
    <mergeCell ref="E56:H57"/>
    <mergeCell ref="R56:S56"/>
    <mergeCell ref="AH56:AK56"/>
    <mergeCell ref="AL56:AM58"/>
    <mergeCell ref="AN56:AO58"/>
    <mergeCell ref="AP56:AQ58"/>
    <mergeCell ref="AU40:AV47"/>
    <mergeCell ref="O41:P41"/>
    <mergeCell ref="R41:S41"/>
    <mergeCell ref="X41:Y41"/>
    <mergeCell ref="AH41:AK41"/>
    <mergeCell ref="O42:P42"/>
    <mergeCell ref="R42:S42"/>
    <mergeCell ref="X42:Y42"/>
    <mergeCell ref="AH42:AK42"/>
    <mergeCell ref="O43:P43"/>
    <mergeCell ref="R43:S43"/>
    <mergeCell ref="X43:Y43"/>
    <mergeCell ref="AH43:AK43"/>
    <mergeCell ref="O44:P44"/>
    <mergeCell ref="R44:S44"/>
    <mergeCell ref="X44:Y44"/>
    <mergeCell ref="AH44:AK44"/>
    <mergeCell ref="O45:P45"/>
    <mergeCell ref="R45:S45"/>
    <mergeCell ref="X45:Y45"/>
    <mergeCell ref="AH45:AK45"/>
    <mergeCell ref="O46:P46"/>
    <mergeCell ref="R46:S46"/>
    <mergeCell ref="X46:Y46"/>
    <mergeCell ref="O40:P40"/>
    <mergeCell ref="R40:S40"/>
    <mergeCell ref="X40:Y40"/>
    <mergeCell ref="AH40:AK40"/>
    <mergeCell ref="AL40:AM47"/>
    <mergeCell ref="AN40:AO47"/>
    <mergeCell ref="AP40:AQ47"/>
    <mergeCell ref="AR40:AT47"/>
    <mergeCell ref="AH46:AK46"/>
    <mergeCell ref="E47:H47"/>
    <mergeCell ref="X47:Y47"/>
    <mergeCell ref="AH47:AK47"/>
    <mergeCell ref="B30:B47"/>
    <mergeCell ref="C40:H46"/>
    <mergeCell ref="C34:D39"/>
    <mergeCell ref="C30:D33"/>
    <mergeCell ref="B48:D48"/>
    <mergeCell ref="E48:H48"/>
    <mergeCell ref="I48:Q48"/>
    <mergeCell ref="R48:AG48"/>
    <mergeCell ref="AH48:AK48"/>
    <mergeCell ref="AL48:AM48"/>
    <mergeCell ref="AN48:AQ48"/>
    <mergeCell ref="AP37:AQ39"/>
    <mergeCell ref="AR37:AT39"/>
    <mergeCell ref="AH32:AK32"/>
    <mergeCell ref="AR48:AV48"/>
    <mergeCell ref="AU37:AV39"/>
    <mergeCell ref="R38:S38"/>
    <mergeCell ref="X38:Y38"/>
    <mergeCell ref="AH38:AK38"/>
    <mergeCell ref="E39:H39"/>
    <mergeCell ref="X39:Y39"/>
    <mergeCell ref="AH39:AK39"/>
    <mergeCell ref="AP34:AQ36"/>
    <mergeCell ref="AR34:AT36"/>
    <mergeCell ref="AU34:AV36"/>
    <mergeCell ref="S35:T35"/>
    <mergeCell ref="Z35:AA35"/>
    <mergeCell ref="AH35:AK35"/>
    <mergeCell ref="Z36:AA36"/>
    <mergeCell ref="AH36:AK36"/>
    <mergeCell ref="E33:H33"/>
    <mergeCell ref="AB33:AC33"/>
    <mergeCell ref="AH33:AK33"/>
    <mergeCell ref="E34:H35"/>
    <mergeCell ref="S34:T34"/>
    <mergeCell ref="AH34:AK34"/>
    <mergeCell ref="AL34:AM36"/>
    <mergeCell ref="AN34:AO36"/>
    <mergeCell ref="E36:H36"/>
    <mergeCell ref="E37:H38"/>
    <mergeCell ref="R37:S37"/>
    <mergeCell ref="AH37:AK37"/>
    <mergeCell ref="AL37:AM39"/>
    <mergeCell ref="AN37:AO39"/>
    <mergeCell ref="I29:Q29"/>
    <mergeCell ref="R29:AG29"/>
    <mergeCell ref="AH29:AK29"/>
    <mergeCell ref="AL29:AM29"/>
    <mergeCell ref="AN29:AQ29"/>
    <mergeCell ref="AR29:AV29"/>
    <mergeCell ref="E30:H32"/>
    <mergeCell ref="R30:S30"/>
    <mergeCell ref="W30:X30"/>
    <mergeCell ref="AH30:AK30"/>
    <mergeCell ref="AL30:AM33"/>
    <mergeCell ref="AN30:AO33"/>
    <mergeCell ref="AP30:AQ33"/>
    <mergeCell ref="AR30:AT33"/>
    <mergeCell ref="AU30:AV33"/>
    <mergeCell ref="I31:K31"/>
    <mergeCell ref="L31:O31"/>
    <mergeCell ref="P31:Q31"/>
    <mergeCell ref="AB31:AC31"/>
    <mergeCell ref="AH31:AK31"/>
    <mergeCell ref="AU225:AV225"/>
    <mergeCell ref="AR225:AT225"/>
    <mergeCell ref="AP225:AQ225"/>
    <mergeCell ref="AR221:AV221"/>
    <mergeCell ref="AN221:AQ221"/>
    <mergeCell ref="AR224:AT224"/>
    <mergeCell ref="AR223:AT223"/>
    <mergeCell ref="AR222:AT222"/>
    <mergeCell ref="AU224:AV224"/>
    <mergeCell ref="AU223:AV223"/>
    <mergeCell ref="AU222:AV222"/>
    <mergeCell ref="AL222:AM222"/>
    <mergeCell ref="AL223:AM223"/>
    <mergeCell ref="AL224:AM224"/>
    <mergeCell ref="AN224:AO224"/>
    <mergeCell ref="AN223:AO223"/>
    <mergeCell ref="AN222:AO222"/>
    <mergeCell ref="AP224:AQ224"/>
    <mergeCell ref="AP223:AQ223"/>
    <mergeCell ref="AP222:AQ222"/>
    <mergeCell ref="AH212:AK212"/>
    <mergeCell ref="AH213:AK213"/>
    <mergeCell ref="AH214:AK214"/>
    <mergeCell ref="AH215:AK215"/>
    <mergeCell ref="AH216:AK216"/>
    <mergeCell ref="AH217:AK217"/>
    <mergeCell ref="B211:H217"/>
    <mergeCell ref="AL221:AM221"/>
    <mergeCell ref="O211:P211"/>
    <mergeCell ref="O216:P216"/>
    <mergeCell ref="O215:P215"/>
    <mergeCell ref="O214:P214"/>
    <mergeCell ref="O213:P213"/>
    <mergeCell ref="O212:P212"/>
    <mergeCell ref="X212:Y212"/>
    <mergeCell ref="O217:P217"/>
    <mergeCell ref="X213:Y213"/>
    <mergeCell ref="X214:Y214"/>
    <mergeCell ref="X215:Y215"/>
    <mergeCell ref="X216:Y216"/>
    <mergeCell ref="X217:Y217"/>
    <mergeCell ref="R212:S212"/>
    <mergeCell ref="R213:S213"/>
    <mergeCell ref="R214:S214"/>
    <mergeCell ref="R215:S215"/>
    <mergeCell ref="R216:S216"/>
    <mergeCell ref="R217:S217"/>
    <mergeCell ref="AE219:AG219"/>
    <mergeCell ref="AH219:AK219"/>
    <mergeCell ref="AB217:AC217"/>
    <mergeCell ref="AB216:AC216"/>
    <mergeCell ref="AB215:AC215"/>
    <mergeCell ref="AP219:AQ219"/>
    <mergeCell ref="AR219:AT219"/>
    <mergeCell ref="AU219:AV219"/>
    <mergeCell ref="H7:I7"/>
    <mergeCell ref="H8:I8"/>
    <mergeCell ref="P7:Q7"/>
    <mergeCell ref="AP211:AQ218"/>
    <mergeCell ref="AR211:AT218"/>
    <mergeCell ref="R8:S8"/>
    <mergeCell ref="T8:U8"/>
    <mergeCell ref="R10:S10"/>
    <mergeCell ref="T10:U10"/>
    <mergeCell ref="V10:W10"/>
    <mergeCell ref="P10:Q10"/>
    <mergeCell ref="R9:S9"/>
    <mergeCell ref="T9:U9"/>
    <mergeCell ref="V9:W9"/>
    <mergeCell ref="J8:Q8"/>
    <mergeCell ref="AU211:AV218"/>
    <mergeCell ref="E218:H218"/>
    <mergeCell ref="X218:Y218"/>
    <mergeCell ref="AH218:AK218"/>
    <mergeCell ref="R211:S211"/>
    <mergeCell ref="X211:Y211"/>
    <mergeCell ref="AH211:AK211"/>
    <mergeCell ref="AL211:AM218"/>
    <mergeCell ref="AN211:AO218"/>
    <mergeCell ref="AL204:AM207"/>
    <mergeCell ref="AN204:AO207"/>
    <mergeCell ref="AH206:AK206"/>
    <mergeCell ref="AH209:AK209"/>
    <mergeCell ref="AL208:AM210"/>
    <mergeCell ref="AN208:AO210"/>
    <mergeCell ref="AH210:AK210"/>
    <mergeCell ref="S204:T204"/>
    <mergeCell ref="S205:T205"/>
    <mergeCell ref="S206:T206"/>
    <mergeCell ref="E208:H209"/>
    <mergeCell ref="R208:S208"/>
    <mergeCell ref="AH208:AK208"/>
    <mergeCell ref="AH207:AK207"/>
    <mergeCell ref="AH205:AK205"/>
    <mergeCell ref="B11:I11"/>
    <mergeCell ref="AL7:AV7"/>
    <mergeCell ref="AP204:AQ207"/>
    <mergeCell ref="AR204:AT207"/>
    <mergeCell ref="AU204:AV207"/>
    <mergeCell ref="L200:O200"/>
    <mergeCell ref="P200:Q200"/>
    <mergeCell ref="AH200:AK200"/>
    <mergeCell ref="B204:D210"/>
    <mergeCell ref="E204:H206"/>
    <mergeCell ref="AH204:AK204"/>
    <mergeCell ref="B197:D203"/>
    <mergeCell ref="AU208:AV210"/>
    <mergeCell ref="R209:S209"/>
    <mergeCell ref="X209:Y209"/>
    <mergeCell ref="E210:H210"/>
    <mergeCell ref="X210:Y210"/>
    <mergeCell ref="AH199:AK199"/>
    <mergeCell ref="AB198:AC198"/>
    <mergeCell ref="AB199:AC199"/>
    <mergeCell ref="AB200:AC200"/>
    <mergeCell ref="E207:H207"/>
    <mergeCell ref="B29:D29"/>
    <mergeCell ref="E29:H29"/>
    <mergeCell ref="B196:D196"/>
    <mergeCell ref="E196:H196"/>
    <mergeCell ref="I196:Q196"/>
    <mergeCell ref="R196:AG196"/>
    <mergeCell ref="AH196:AK196"/>
    <mergeCell ref="AP208:AQ210"/>
    <mergeCell ref="AR208:AT210"/>
    <mergeCell ref="AB207:AC207"/>
    <mergeCell ref="AB206:AC206"/>
    <mergeCell ref="AB205:AC205"/>
    <mergeCell ref="AB210:AC210"/>
    <mergeCell ref="AB209:AC209"/>
    <mergeCell ref="AL196:AM196"/>
    <mergeCell ref="AN196:AQ196"/>
    <mergeCell ref="AR196:AV196"/>
    <mergeCell ref="R197:S197"/>
    <mergeCell ref="W197:X197"/>
    <mergeCell ref="AH197:AK197"/>
    <mergeCell ref="AL197:AM203"/>
    <mergeCell ref="P199:Q199"/>
    <mergeCell ref="I198:K201"/>
    <mergeCell ref="L198:O199"/>
    <mergeCell ref="P198:Q198"/>
    <mergeCell ref="AH198:AK198"/>
    <mergeCell ref="L201:O201"/>
    <mergeCell ref="P201:Q201"/>
    <mergeCell ref="AN197:AO203"/>
    <mergeCell ref="AP197:AQ203"/>
    <mergeCell ref="AR197:AT203"/>
    <mergeCell ref="AU197:AV203"/>
    <mergeCell ref="AB203:AC203"/>
    <mergeCell ref="AH201:AK201"/>
    <mergeCell ref="AB201:AC201"/>
    <mergeCell ref="T26:U26"/>
    <mergeCell ref="AF24:AG24"/>
    <mergeCell ref="AH24:AK24"/>
    <mergeCell ref="AL24:AV24"/>
    <mergeCell ref="H25:I25"/>
    <mergeCell ref="J25:K25"/>
    <mergeCell ref="L25:M25"/>
    <mergeCell ref="N25:O25"/>
    <mergeCell ref="P25:Q25"/>
    <mergeCell ref="R25:S25"/>
    <mergeCell ref="B26:I26"/>
    <mergeCell ref="J26:K26"/>
    <mergeCell ref="L26:M26"/>
    <mergeCell ref="N26:O26"/>
    <mergeCell ref="P26:Q26"/>
    <mergeCell ref="R26:S26"/>
    <mergeCell ref="V26:W26"/>
    <mergeCell ref="X26:Y26"/>
    <mergeCell ref="Z26:AA26"/>
    <mergeCell ref="AB26:AC26"/>
    <mergeCell ref="AD26:AE26"/>
    <mergeCell ref="AF26:AG26"/>
    <mergeCell ref="AH26:AK26"/>
    <mergeCell ref="AL26:AV26"/>
    <mergeCell ref="AF25:AG25"/>
    <mergeCell ref="AH25:AK25"/>
    <mergeCell ref="AL25:AV25"/>
    <mergeCell ref="X25:Y25"/>
    <mergeCell ref="Z25:AA25"/>
    <mergeCell ref="AB25:AC25"/>
    <mergeCell ref="AD25:AE25"/>
    <mergeCell ref="R24:S24"/>
    <mergeCell ref="T24:U24"/>
    <mergeCell ref="V24:W24"/>
    <mergeCell ref="X24:Y24"/>
    <mergeCell ref="Z24:AA24"/>
    <mergeCell ref="AB24:AC24"/>
    <mergeCell ref="V23:W23"/>
    <mergeCell ref="B22:G23"/>
    <mergeCell ref="J22:K22"/>
    <mergeCell ref="L22:M22"/>
    <mergeCell ref="N22:O22"/>
    <mergeCell ref="P22:Q22"/>
    <mergeCell ref="R22:S22"/>
    <mergeCell ref="T22:U22"/>
    <mergeCell ref="AD24:AE24"/>
    <mergeCell ref="B24:G25"/>
    <mergeCell ref="H24:I24"/>
    <mergeCell ref="J24:K24"/>
    <mergeCell ref="L24:M24"/>
    <mergeCell ref="N24:O24"/>
    <mergeCell ref="P24:Q24"/>
    <mergeCell ref="T25:U25"/>
    <mergeCell ref="V25:W25"/>
    <mergeCell ref="AH23:AI23"/>
    <mergeCell ref="AL23:AV23"/>
    <mergeCell ref="X23:Y23"/>
    <mergeCell ref="Z23:AA23"/>
    <mergeCell ref="AB23:AC23"/>
    <mergeCell ref="H22:I22"/>
    <mergeCell ref="V22:W22"/>
    <mergeCell ref="X22:Y22"/>
    <mergeCell ref="Z22:AA22"/>
    <mergeCell ref="AB22:AC22"/>
    <mergeCell ref="AD23:AE23"/>
    <mergeCell ref="AF23:AG23"/>
    <mergeCell ref="AD22:AE22"/>
    <mergeCell ref="AF22:AG22"/>
    <mergeCell ref="AH22:AI22"/>
    <mergeCell ref="AJ22:AK23"/>
    <mergeCell ref="AL22:AV22"/>
    <mergeCell ref="H23:I23"/>
    <mergeCell ref="J23:K23"/>
    <mergeCell ref="L23:M23"/>
    <mergeCell ref="N23:O23"/>
    <mergeCell ref="P23:Q23"/>
    <mergeCell ref="R23:S23"/>
    <mergeCell ref="T23:U23"/>
    <mergeCell ref="AL21:AV21"/>
    <mergeCell ref="X21:Y21"/>
    <mergeCell ref="Z21:AA21"/>
    <mergeCell ref="AB21:AC21"/>
    <mergeCell ref="R20:S20"/>
    <mergeCell ref="T20:U20"/>
    <mergeCell ref="V20:W20"/>
    <mergeCell ref="X20:Y20"/>
    <mergeCell ref="Z20:AA20"/>
    <mergeCell ref="AB20:AC20"/>
    <mergeCell ref="AD20:AE20"/>
    <mergeCell ref="AF20:AG20"/>
    <mergeCell ref="AH20:AI20"/>
    <mergeCell ref="AJ20:AK21"/>
    <mergeCell ref="AL20:AV20"/>
    <mergeCell ref="R21:S21"/>
    <mergeCell ref="T21:U21"/>
    <mergeCell ref="V21:W21"/>
    <mergeCell ref="AD21:AE21"/>
    <mergeCell ref="AF21:AG21"/>
    <mergeCell ref="AH21:AI21"/>
    <mergeCell ref="B18:G19"/>
    <mergeCell ref="J18:K18"/>
    <mergeCell ref="L18:M18"/>
    <mergeCell ref="N18:O18"/>
    <mergeCell ref="P18:Q18"/>
    <mergeCell ref="H18:I18"/>
    <mergeCell ref="B20:G21"/>
    <mergeCell ref="H20:I20"/>
    <mergeCell ref="J20:K20"/>
    <mergeCell ref="L20:M20"/>
    <mergeCell ref="N20:O20"/>
    <mergeCell ref="P20:Q20"/>
    <mergeCell ref="H21:I21"/>
    <mergeCell ref="J21:K21"/>
    <mergeCell ref="L21:M21"/>
    <mergeCell ref="N21:O21"/>
    <mergeCell ref="P21:Q21"/>
    <mergeCell ref="H19:I19"/>
    <mergeCell ref="J19:K19"/>
    <mergeCell ref="L19:M19"/>
    <mergeCell ref="N19:O19"/>
    <mergeCell ref="P19:Q19"/>
    <mergeCell ref="R17:S17"/>
    <mergeCell ref="T17:U17"/>
    <mergeCell ref="V17:W17"/>
    <mergeCell ref="R18:S18"/>
    <mergeCell ref="T18:U18"/>
    <mergeCell ref="V18:W18"/>
    <mergeCell ref="AD18:AE18"/>
    <mergeCell ref="X18:Y18"/>
    <mergeCell ref="Z18:AA18"/>
    <mergeCell ref="AB18:AC18"/>
    <mergeCell ref="AD19:AE19"/>
    <mergeCell ref="R19:S19"/>
    <mergeCell ref="T19:U19"/>
    <mergeCell ref="V19:W19"/>
    <mergeCell ref="AL19:AV19"/>
    <mergeCell ref="X19:Y19"/>
    <mergeCell ref="Z19:AA19"/>
    <mergeCell ref="AB19:AC19"/>
    <mergeCell ref="AJ18:AK19"/>
    <mergeCell ref="AL18:AV18"/>
    <mergeCell ref="AF18:AG18"/>
    <mergeCell ref="AH18:AI18"/>
    <mergeCell ref="AF19:AG19"/>
    <mergeCell ref="AH19:AI19"/>
    <mergeCell ref="N16:O16"/>
    <mergeCell ref="P16:Q16"/>
    <mergeCell ref="R16:S16"/>
    <mergeCell ref="T16:U16"/>
    <mergeCell ref="V16:W16"/>
    <mergeCell ref="H17:I17"/>
    <mergeCell ref="J17:K17"/>
    <mergeCell ref="L17:M17"/>
    <mergeCell ref="N17:O17"/>
    <mergeCell ref="P17:Q17"/>
    <mergeCell ref="AF15:AG15"/>
    <mergeCell ref="AH15:AI15"/>
    <mergeCell ref="AL15:AV15"/>
    <mergeCell ref="X15:Y15"/>
    <mergeCell ref="Z15:AA15"/>
    <mergeCell ref="AB15:AC15"/>
    <mergeCell ref="AL17:AV17"/>
    <mergeCell ref="X17:Y17"/>
    <mergeCell ref="Z17:AA17"/>
    <mergeCell ref="AB17:AC17"/>
    <mergeCell ref="X16:Y16"/>
    <mergeCell ref="Z16:AA16"/>
    <mergeCell ref="AB16:AC16"/>
    <mergeCell ref="AD16:AE16"/>
    <mergeCell ref="AF16:AG16"/>
    <mergeCell ref="AH16:AI16"/>
    <mergeCell ref="AJ16:AK17"/>
    <mergeCell ref="AL16:AV16"/>
    <mergeCell ref="AD17:AE17"/>
    <mergeCell ref="AF17:AG17"/>
    <mergeCell ref="AH17:AI17"/>
    <mergeCell ref="V15:W15"/>
    <mergeCell ref="AL14:AV14"/>
    <mergeCell ref="AD14:AE14"/>
    <mergeCell ref="X14:Y14"/>
    <mergeCell ref="Z14:AA14"/>
    <mergeCell ref="H14:I14"/>
    <mergeCell ref="B12:G13"/>
    <mergeCell ref="H13:I13"/>
    <mergeCell ref="J13:K13"/>
    <mergeCell ref="L13:M13"/>
    <mergeCell ref="N13:O13"/>
    <mergeCell ref="H12:I12"/>
    <mergeCell ref="AB14:AC14"/>
    <mergeCell ref="AD15:AE15"/>
    <mergeCell ref="H15:I15"/>
    <mergeCell ref="J15:K15"/>
    <mergeCell ref="L15:M15"/>
    <mergeCell ref="N15:O15"/>
    <mergeCell ref="P15:Q15"/>
    <mergeCell ref="R14:S14"/>
    <mergeCell ref="B14:G15"/>
    <mergeCell ref="J14:K14"/>
    <mergeCell ref="L14:M14"/>
    <mergeCell ref="N14:O14"/>
    <mergeCell ref="P14:Q14"/>
    <mergeCell ref="T14:U14"/>
    <mergeCell ref="V14:W14"/>
    <mergeCell ref="R15:S15"/>
    <mergeCell ref="T15:U15"/>
    <mergeCell ref="AL13:AV13"/>
    <mergeCell ref="X6:Y6"/>
    <mergeCell ref="Z6:AA6"/>
    <mergeCell ref="T7:U7"/>
    <mergeCell ref="V7:W7"/>
    <mergeCell ref="X7:Y7"/>
    <mergeCell ref="Z7:AA7"/>
    <mergeCell ref="AB7:AC7"/>
    <mergeCell ref="Z13:AA13"/>
    <mergeCell ref="AB13:AC13"/>
    <mergeCell ref="AJ12:AK13"/>
    <mergeCell ref="X10:Y10"/>
    <mergeCell ref="Z10:AA10"/>
    <mergeCell ref="AD8:AE8"/>
    <mergeCell ref="AL12:AV12"/>
    <mergeCell ref="Z12:AA12"/>
    <mergeCell ref="AB12:AC12"/>
    <mergeCell ref="AD12:AE12"/>
    <mergeCell ref="AF12:AG12"/>
    <mergeCell ref="AH12:AI12"/>
    <mergeCell ref="AF8:AG8"/>
    <mergeCell ref="X11:Y11"/>
    <mergeCell ref="X12:Y12"/>
    <mergeCell ref="X13:Y13"/>
    <mergeCell ref="AL8:AV8"/>
    <mergeCell ref="AL9:AV9"/>
    <mergeCell ref="AB10:AC10"/>
    <mergeCell ref="AL10:AV10"/>
    <mergeCell ref="AD11:AE11"/>
    <mergeCell ref="AF11:AG11"/>
    <mergeCell ref="AH11:AI11"/>
    <mergeCell ref="AJ11:AK11"/>
    <mergeCell ref="V8:AC8"/>
    <mergeCell ref="K1:L1"/>
    <mergeCell ref="M1:S1"/>
    <mergeCell ref="R7:S7"/>
    <mergeCell ref="J7:K7"/>
    <mergeCell ref="J6:K6"/>
    <mergeCell ref="L6:M6"/>
    <mergeCell ref="P9:Q9"/>
    <mergeCell ref="J12:K12"/>
    <mergeCell ref="L12:M12"/>
    <mergeCell ref="N12:O12"/>
    <mergeCell ref="P12:Q12"/>
    <mergeCell ref="L9:M9"/>
    <mergeCell ref="N9:O9"/>
    <mergeCell ref="N7:O7"/>
    <mergeCell ref="AH8:AI8"/>
    <mergeCell ref="X9:Y9"/>
    <mergeCell ref="AL11:AV11"/>
    <mergeCell ref="Z11:AA11"/>
    <mergeCell ref="AB11:AC11"/>
    <mergeCell ref="AH9:AI9"/>
    <mergeCell ref="AJ7:AK10"/>
    <mergeCell ref="V11:W11"/>
    <mergeCell ref="AL5:AV6"/>
    <mergeCell ref="R5:U5"/>
    <mergeCell ref="V5:AC5"/>
    <mergeCell ref="AD5:AG5"/>
    <mergeCell ref="AH5:AK6"/>
    <mergeCell ref="AB6:AC6"/>
    <mergeCell ref="AD6:AE6"/>
    <mergeCell ref="AF6:AG6"/>
    <mergeCell ref="T6:U6"/>
    <mergeCell ref="R6:S6"/>
    <mergeCell ref="J5:Q5"/>
    <mergeCell ref="B5:I6"/>
    <mergeCell ref="H10:I10"/>
    <mergeCell ref="J10:K10"/>
    <mergeCell ref="L10:M10"/>
    <mergeCell ref="N10:O10"/>
    <mergeCell ref="L7:M7"/>
    <mergeCell ref="B7:G10"/>
    <mergeCell ref="H9:I9"/>
    <mergeCell ref="J9:K9"/>
    <mergeCell ref="N6:O6"/>
    <mergeCell ref="P6:Q6"/>
    <mergeCell ref="R13:S13"/>
    <mergeCell ref="T13:U13"/>
    <mergeCell ref="V13:W13"/>
    <mergeCell ref="J11:K11"/>
    <mergeCell ref="L11:M11"/>
    <mergeCell ref="V6:W6"/>
    <mergeCell ref="E197:H202"/>
    <mergeCell ref="AH202:AK202"/>
    <mergeCell ref="E203:H203"/>
    <mergeCell ref="AH203:AK203"/>
    <mergeCell ref="AH7:AI7"/>
    <mergeCell ref="AD7:AE7"/>
    <mergeCell ref="AF7:AG7"/>
    <mergeCell ref="AD13:AE13"/>
    <mergeCell ref="AF13:AG13"/>
    <mergeCell ref="AH13:AI13"/>
    <mergeCell ref="N11:O11"/>
    <mergeCell ref="P11:Q11"/>
    <mergeCell ref="R11:S11"/>
    <mergeCell ref="T11:U11"/>
    <mergeCell ref="P13:Q13"/>
    <mergeCell ref="R12:S12"/>
    <mergeCell ref="T12:U12"/>
    <mergeCell ref="V12:W12"/>
    <mergeCell ref="Z9:AA9"/>
    <mergeCell ref="AB9:AC9"/>
    <mergeCell ref="AD10:AE10"/>
    <mergeCell ref="AF10:AG10"/>
    <mergeCell ref="AH10:AI10"/>
    <mergeCell ref="AD9:AE9"/>
    <mergeCell ref="AF9:AG9"/>
    <mergeCell ref="AF14:AG14"/>
    <mergeCell ref="AH14:AI14"/>
    <mergeCell ref="AJ14:AK15"/>
    <mergeCell ref="B16:G17"/>
    <mergeCell ref="H16:I16"/>
    <mergeCell ref="J16:K16"/>
    <mergeCell ref="L16:M16"/>
  </mergeCells>
  <phoneticPr fontId="3"/>
  <pageMargins left="0.70866141732283472" right="0.70866141732283472" top="0.74803149606299213" bottom="0.74803149606299213" header="0.31496062992125984" footer="0.31496062992125984"/>
  <pageSetup paperSize="8" scale="85" fitToHeight="5" orientation="landscape" r:id="rId1"/>
  <rowBreaks count="3" manualBreakCount="3">
    <brk id="47" max="47" man="1"/>
    <brk id="103" max="47" man="1"/>
    <brk id="160"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様式2-1_質問書</vt:lpstr>
      <vt:lpstr>様式6-1_チェックリスト</vt:lpstr>
      <vt:lpstr>様式7-8</vt:lpstr>
      <vt:lpstr>様式7-9</vt:lpstr>
      <vt:lpstr>様式11-3</vt:lpstr>
      <vt:lpstr>様式11-4</vt:lpstr>
      <vt:lpstr>様式11-5</vt:lpstr>
      <vt:lpstr>様式11-6</vt:lpstr>
      <vt:lpstr>'様式6-1_チェックリスト'!_Toc479971084</vt:lpstr>
      <vt:lpstr>'様式6-1_チェックリスト'!_Toc479971085</vt:lpstr>
      <vt:lpstr>'様式11-3'!Print_Area</vt:lpstr>
      <vt:lpstr>'様式11-4'!Print_Area</vt:lpstr>
      <vt:lpstr>'様式11-5'!Print_Area</vt:lpstr>
      <vt:lpstr>'様式11-6'!Print_Area</vt:lpstr>
      <vt:lpstr>'様式2-1_質問書'!Print_Area</vt:lpstr>
      <vt:lpstr>'様式6-1_チェックリスト'!Print_Area</vt:lpstr>
      <vt:lpstr>'様式11-3'!Print_Titles</vt:lpstr>
      <vt:lpstr>'様式11-4'!Print_Titles</vt:lpstr>
      <vt:lpstr>'様式11-6'!Print_Titles</vt:lpstr>
      <vt:lpstr>'様式6-1_チェックリスト'!Print_Titles</vt:lpstr>
      <vt:lpstr>'様式11-3'!school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2017-04-10T05:49:08Z</dcterms:created>
  <dcterms:modified xsi:type="dcterms:W3CDTF">2018-09-06T02:28:59Z</dcterms:modified>
</cp:coreProperties>
</file>